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2/3T22/Planilha site/"/>
    </mc:Choice>
  </mc:AlternateContent>
  <xr:revisionPtr revIDLastSave="215" documentId="8_{AC7A37BB-7652-4520-9998-BE5033D78951}" xr6:coauthVersionLast="47" xr6:coauthVersionMax="47" xr10:uidLastSave="{A30DF822-3A81-42AD-BA51-BA9FE0017530}"/>
  <bookViews>
    <workbookView xWindow="28680" yWindow="-120" windowWidth="29040" windowHeight="15840" tabRatio="916" xr2:uid="{1AC34ADA-279B-48D2-A0B3-E01ADF091EEE}"/>
  </bookViews>
  <sheets>
    <sheet name="Capa" sheetId="4" r:id="rId1"/>
    <sheet name="DRE Consolidado" sheetId="10" r:id="rId2"/>
    <sheet name="DRE Telecom" sheetId="55" r:id="rId3"/>
    <sheet name="DRE Enterprise" sheetId="56" r:id="rId4"/>
    <sheet name="DRE Solar" sheetId="58" r:id="rId5"/>
    <sheet name="BP" sheetId="8" r:id="rId6"/>
    <sheet name="DFC" sheetId="38" r:id="rId7"/>
    <sheet name="Tabelas Release&gt;&gt;" sheetId="41" r:id="rId8"/>
    <sheet name="Destaques" sheetId="47" r:id="rId9"/>
    <sheet name="Lucro Bruto" sheetId="48" r:id="rId10"/>
    <sheet name="EBITDA" sheetId="49" r:id="rId11"/>
    <sheet name="Lucro Líquido" sheetId="50" r:id="rId12"/>
    <sheet name="ROIC" sheetId="5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0" localSheetId="3">#REF!</definedName>
    <definedName name="\0" localSheetId="4">#REF!</definedName>
    <definedName name="\0" localSheetId="2">#REF!</definedName>
    <definedName name="\0">#REF!</definedName>
    <definedName name="\a" localSheetId="3">#REF!</definedName>
    <definedName name="\a" localSheetId="4">#REF!</definedName>
    <definedName name="\a" localSheetId="2">#REF!</definedName>
    <definedName name="\a">#REF!</definedName>
    <definedName name="\b">#N/A</definedName>
    <definedName name="\m" localSheetId="3">#REF!</definedName>
    <definedName name="\m" localSheetId="4">#REF!</definedName>
    <definedName name="\m" localSheetId="2">#REF!</definedName>
    <definedName name="\m">#REF!</definedName>
    <definedName name="\N" localSheetId="3">#REF!</definedName>
    <definedName name="\N" localSheetId="4">#REF!</definedName>
    <definedName name="\N">#REF!</definedName>
    <definedName name="\v\xvx\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localSheetId="3" hidden="1">{#N/A,#N/A,TRUE,"GRAND TOTAL";#N/A,#N/A,TRUE,"SAM'S";#N/A,#N/A,TRUE,"SUPERCENTER";#N/A,#N/A,TRUE,"MEXICO";#N/A,#N/A,TRUE,"FOOD";#N/A,#N/A,TRUE,"TOTAL WITHOUT CIFRA TAB"}</definedName>
    <definedName name="____h1" localSheetId="4" hidden="1">{#N/A,#N/A,TRUE,"GRAND TOTAL";#N/A,#N/A,TRUE,"SAM'S";#N/A,#N/A,TRUE,"SUPERCENTER";#N/A,#N/A,TRUE,"MEXICO";#N/A,#N/A,TRUE,"FOOD";#N/A,#N/A,TRUE,"TOTAL WITHOUT CIFRA TAB"}</definedName>
    <definedName name="____h1" localSheetId="2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3" hidden="1">{#N/A,#N/A,TRUE,"GRAND TOTAL";#N/A,#N/A,TRUE,"SAM'S";#N/A,#N/A,TRUE,"SUPERCENTER";#N/A,#N/A,TRUE,"MEXICO";#N/A,#N/A,TRUE,"FOOD";#N/A,#N/A,TRUE,"TOTAL WITHOUT CIFRA TAB"}</definedName>
    <definedName name="____h2" localSheetId="4" hidden="1">{#N/A,#N/A,TRUE,"GRAND TOTAL";#N/A,#N/A,TRUE,"SAM'S";#N/A,#N/A,TRUE,"SUPERCENTER";#N/A,#N/A,TRUE,"MEXICO";#N/A,#N/A,TRUE,"FOOD";#N/A,#N/A,TRUE,"TOTAL WITHOUT CIFRA TAB"}</definedName>
    <definedName name="____h2" localSheetId="2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localSheetId="3" hidden="1">{#N/A,#N/A,TRUE,"GRAND TOTAL";#N/A,#N/A,TRUE,"SAM'S";#N/A,#N/A,TRUE,"SUPERCENTER";#N/A,#N/A,TRUE,"MEXICO";#N/A,#N/A,TRUE,"FOOD";#N/A,#N/A,TRUE,"TOTAL WITHOUT CIFRA TAB"}</definedName>
    <definedName name="___h1" localSheetId="4" hidden="1">{#N/A,#N/A,TRUE,"GRAND TOTAL";#N/A,#N/A,TRUE,"SAM'S";#N/A,#N/A,TRUE,"SUPERCENTER";#N/A,#N/A,TRUE,"MEXICO";#N/A,#N/A,TRUE,"FOOD";#N/A,#N/A,TRUE,"TOTAL WITHOUT CIFRA TAB"}</definedName>
    <definedName name="___h1" localSheetId="2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3" hidden="1">{#N/A,#N/A,TRUE,"GRAND TOTAL";#N/A,#N/A,TRUE,"SAM'S";#N/A,#N/A,TRUE,"SUPERCENTER";#N/A,#N/A,TRUE,"MEXICO";#N/A,#N/A,TRUE,"FOOD";#N/A,#N/A,TRUE,"TOTAL WITHOUT CIFRA TAB"}</definedName>
    <definedName name="___h2" localSheetId="4" hidden="1">{#N/A,#N/A,TRUE,"GRAND TOTAL";#N/A,#N/A,TRUE,"SAM'S";#N/A,#N/A,TRUE,"SUPERCENTER";#N/A,#N/A,TRUE,"MEXICO";#N/A,#N/A,TRUE,"FOOD";#N/A,#N/A,TRUE,"TOTAL WITHOUT CIFRA TAB"}</definedName>
    <definedName name="___h2" localSheetId="2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localSheetId="3" hidden="1">{#N/A,#N/A,TRUE,"GRAND TOTAL";#N/A,#N/A,TRUE,"SAM'S";#N/A,#N/A,TRUE,"SUPERCENTER";#N/A,#N/A,TRUE,"MEXICO";#N/A,#N/A,TRUE,"FOOD";#N/A,#N/A,TRUE,"TOTAL WITHOUT CIFRA TAB"}</definedName>
    <definedName name="__h1" localSheetId="4" hidden="1">{#N/A,#N/A,TRUE,"GRAND TOTAL";#N/A,#N/A,TRUE,"SAM'S";#N/A,#N/A,TRUE,"SUPERCENTER";#N/A,#N/A,TRUE,"MEXICO";#N/A,#N/A,TRUE,"FOOD";#N/A,#N/A,TRUE,"TOTAL WITHOUT CIFRA TAB"}</definedName>
    <definedName name="__h1" localSheetId="2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3" hidden="1">{#N/A,#N/A,TRUE,"GRAND TOTAL";#N/A,#N/A,TRUE,"SAM'S";#N/A,#N/A,TRUE,"SUPERCENTER";#N/A,#N/A,TRUE,"MEXICO";#N/A,#N/A,TRUE,"FOOD";#N/A,#N/A,TRUE,"TOTAL WITHOUT CIFRA TAB"}</definedName>
    <definedName name="__h2" localSheetId="4" hidden="1">{#N/A,#N/A,TRUE,"GRAND TOTAL";#N/A,#N/A,TRUE,"SAM'S";#N/A,#N/A,TRUE,"SUPERCENTER";#N/A,#N/A,TRUE,"MEXICO";#N/A,#N/A,TRUE,"FOOD";#N/A,#N/A,TRUE,"TOTAL WITHOUT CIFRA TAB"}</definedName>
    <definedName name="__h2" localSheetId="2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1" hidden="1">'DRE Consolidado'!$A$2:$Y$67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3" hidden="1">{#N/A,#N/A,TRUE,"GRAND TOTAL";#N/A,#N/A,TRUE,"SAM'S";#N/A,#N/A,TRUE,"SUPERCENTER";#N/A,#N/A,TRUE,"MEXICO";#N/A,#N/A,TRUE,"FOOD";#N/A,#N/A,TRUE,"TOTAL WITHOUT CIFRA TAB"}</definedName>
    <definedName name="_h1" localSheetId="4" hidden="1">{#N/A,#N/A,TRUE,"GRAND TOTAL";#N/A,#N/A,TRUE,"SAM'S";#N/A,#N/A,TRUE,"SUPERCENTER";#N/A,#N/A,TRUE,"MEXICO";#N/A,#N/A,TRUE,"FOOD";#N/A,#N/A,TRUE,"TOTAL WITHOUT CIFRA TAB"}</definedName>
    <definedName name="_h1" localSheetId="2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3" hidden="1">{#N/A,#N/A,TRUE,"GRAND TOTAL";#N/A,#N/A,TRUE,"SAM'S";#N/A,#N/A,TRUE,"SUPERCENTER";#N/A,#N/A,TRUE,"MEXICO";#N/A,#N/A,TRUE,"FOOD";#N/A,#N/A,TRUE,"TOTAL WITHOUT CIFRA TAB"}</definedName>
    <definedName name="_h2" localSheetId="4" hidden="1">{#N/A,#N/A,TRUE,"GRAND TOTAL";#N/A,#N/A,TRUE,"SAM'S";#N/A,#N/A,TRUE,"SUPERCENTER";#N/A,#N/A,TRUE,"MEXICO";#N/A,#N/A,TRUE,"FOOD";#N/A,#N/A,TRUE,"TOTAL WITHOUT CIFRA TAB"}</definedName>
    <definedName name="_h2" localSheetId="2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localSheetId="3" hidden="1">{#N/A,#N/A,TRUE,"GRAND TOTAL";#N/A,#N/A,TRUE,"SAM'S";#N/A,#N/A,TRUE,"SUPERCENTER";#N/A,#N/A,TRUE,"MEXICO";#N/A,#N/A,TRUE,"FOOD";#N/A,#N/A,TRUE,"TOTAL WITHOUT CIFRA TAB"}</definedName>
    <definedName name="f" localSheetId="4" hidden="1">{#N/A,#N/A,TRUE,"GRAND TOTAL";#N/A,#N/A,TRUE,"SAM'S";#N/A,#N/A,TRUE,"SUPERCENTER";#N/A,#N/A,TRUE,"MEXICO";#N/A,#N/A,TRUE,"FOOD";#N/A,#N/A,TRUE,"TOTAL WITHOUT CIFRA TAB"}</definedName>
    <definedName name="f" localSheetId="2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>[26]!HELP</definedName>
    <definedName name="HH">#REF!</definedName>
    <definedName name="hhhhhh">#REF!</definedName>
    <definedName name="HIDE">#REF!</definedName>
    <definedName name="hj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localSheetId="3" hidden="1">{"'Welcome'!$A$1:$J$27"}</definedName>
    <definedName name="HTML_Control" localSheetId="4" hidden="1">{"'Welcome'!$A$1:$J$27"}</definedName>
    <definedName name="HTML_Control" localSheetId="2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3">#REF!,#REF!,#REF!,#REF!,#REF!,#REF!,#REF!</definedName>
    <definedName name="IMPRESSAO" localSheetId="4">#REF!,#REF!,#REF!,#REF!,#REF!,#REF!,#REF!</definedName>
    <definedName name="IMPRESSAO" localSheetId="2">#REF!,#REF!,#REF!,#REF!,#REF!,#REF!,#REF!</definedName>
    <definedName name="IMPRESSAO">#REF!,#REF!,#REF!,#REF!,#REF!,#REF!,#REF!</definedName>
    <definedName name="IMPRIM" localSheetId="3">#REF!</definedName>
    <definedName name="IMPRIM" localSheetId="4">#REF!</definedName>
    <definedName name="IMPRIM">#REF!</definedName>
    <definedName name="INDICES" localSheetId="3">[15]PRINCIPAL!#REF!</definedName>
    <definedName name="INDICES" localSheetId="4">[15]PRINCIPAL!#REF!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localSheetId="3" hidden="1">{"'Welcome'!$A$1:$J$27"}</definedName>
    <definedName name="list2" localSheetId="4" hidden="1">{"'Welcome'!$A$1:$J$27"}</definedName>
    <definedName name="list2" localSheetId="2" hidden="1">{"'Welcome'!$A$1:$J$27"}</definedName>
    <definedName name="list2" hidden="1">{"'Welcome'!$A$1:$J$27"}</definedName>
    <definedName name="lista1">'[30]MGI BRFrais Developpement-DIV-D'!#REF!</definedName>
    <definedName name="lkj" localSheetId="3" hidden="1">{#N/A,#N/A,TRUE,"GRAND TOTAL";#N/A,#N/A,TRUE,"SAM'S";#N/A,#N/A,TRUE,"SUPERCENTER";#N/A,#N/A,TRUE,"MEXICO";#N/A,#N/A,TRUE,"FOOD";#N/A,#N/A,TRUE,"TOTAL WITHOUT CIFRA TAB"}</definedName>
    <definedName name="lkj" localSheetId="4" hidden="1">{#N/A,#N/A,TRUE,"GRAND TOTAL";#N/A,#N/A,TRUE,"SAM'S";#N/A,#N/A,TRUE,"SUPERCENTER";#N/A,#N/A,TRUE,"MEXICO";#N/A,#N/A,TRUE,"FOOD";#N/A,#N/A,TRUE,"TOTAL WITHOUT CIFRA TAB"}</definedName>
    <definedName name="lkj" localSheetId="2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localSheetId="3" hidden="1">{#N/A,#N/A,TRUE,"GRAND TOTAL";#N/A,#N/A,TRUE,"SAM'S";#N/A,#N/A,TRUE,"SUPERCENTER";#N/A,#N/A,TRUE,"MEXICO";#N/A,#N/A,TRUE,"FOOD";#N/A,#N/A,TRUE,"TOTAL WITHOUT CIFRA TAB"}</definedName>
    <definedName name="llj" localSheetId="4" hidden="1">{#N/A,#N/A,TRUE,"GRAND TOTAL";#N/A,#N/A,TRUE,"SAM'S";#N/A,#N/A,TRUE,"SUPERCENTER";#N/A,#N/A,TRUE,"MEXICO";#N/A,#N/A,TRUE,"FOOD";#N/A,#N/A,TRUE,"TOTAL WITHOUT CIFRA TAB"}</definedName>
    <definedName name="llj" localSheetId="2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>[37]!macro3006</definedName>
    <definedName name="Macro4" localSheetId="6">[38]!Macro4</definedName>
    <definedName name="Macro4" localSheetId="4">[38]!Macro4</definedName>
    <definedName name="Macro4">[38]!Macro4</definedName>
    <definedName name="macro403" localSheetId="6">[33]!macro403</definedName>
    <definedName name="macro403" localSheetId="4">[33]!macro403</definedName>
    <definedName name="macro403">[33]!macro403</definedName>
    <definedName name="macro802" localSheetId="6">[36]!macro802</definedName>
    <definedName name="macro802" localSheetId="4">[36]!macro802</definedName>
    <definedName name="macro802">[36]!macro802</definedName>
    <definedName name="MARGEM">#REF!</definedName>
    <definedName name="marzo" localSheetId="3" hidden="1">{#N/A,#N/A,FALSE,"Acum Julio - 00"}</definedName>
    <definedName name="marzo" localSheetId="4" hidden="1">{#N/A,#N/A,FALSE,"Acum Julio - 00"}</definedName>
    <definedName name="marzo" localSheetId="2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4" hidden="1">{#N/A,#N/A,FALSE,"Acum Julio - 00"}</definedName>
    <definedName name="marzo1" localSheetId="2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localSheetId="3" hidden="1">{"'Welcome'!$A$1:$J$27"}</definedName>
    <definedName name="paty" localSheetId="4" hidden="1">{"'Welcome'!$A$1:$J$27"}</definedName>
    <definedName name="paty" localSheetId="2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3" hidden="1">{"page 1",#N/A,FALSE,"Month Forecast";"page 2",#N/A,FALSE,"Month Forecast";"page 3",#N/A,FALSE,"Month Forecast"}</definedName>
    <definedName name="Support" localSheetId="4" hidden="1">{"page 1",#N/A,FALSE,"Month Forecast";"page 2",#N/A,FALSE,"Month Forecast";"page 3",#N/A,FALSE,"Month Forecast"}</definedName>
    <definedName name="Support" localSheetId="2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3" hidden="1">{"Print Top",#N/A,FALSE,"Europe Model";"Print Bottom",#N/A,FALSE,"Europe Model"}</definedName>
    <definedName name="t" localSheetId="4" hidden="1">{"Print Top",#N/A,FALSE,"Europe Model";"Print Bottom",#N/A,FALSE,"Europe Model"}</definedName>
    <definedName name="t" localSheetId="2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localSheetId="3" hidden="1">{#N/A,#N/A,FALSE,"Acum Julio - 00"}</definedName>
    <definedName name="wrn.Advertising._.Acum._.Julio._.00." localSheetId="4" hidden="1">{#N/A,#N/A,FALSE,"Acum Julio - 00"}</definedName>
    <definedName name="wrn.Advertising._.Acum._.Julio._.00." localSheetId="2" hidden="1">{#N/A,#N/A,FALSE,"Acum Julio - 00"}</definedName>
    <definedName name="wrn.Advertising._.Acum._.Julio._.00." hidden="1">{#N/A,#N/A,FALSE,"Acum Julio - 00"}</definedName>
    <definedName name="wrn.All.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3" hidden="1">{"look1",#N/A,FALSE,"Calendar";"look2",#N/A,FALSE,"Calendar";"look3",#N/A,FALSE,"Calendar"}</definedName>
    <definedName name="wrn.CALENDAR." localSheetId="4" hidden="1">{"look1",#N/A,FALSE,"Calendar";"look2",#N/A,FALSE,"Calendar";"look3",#N/A,FALSE,"Calendar"}</definedName>
    <definedName name="wrn.CALENDAR." localSheetId="2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3" hidden="1">{"Consolidated IS w Ratios",#N/A,FALSE,"Consolidated";"Consolidated CF",#N/A,FALSE,"Consolidated";"Consolidated DCF",#N/A,FALSE,"Consolidated"}</definedName>
    <definedName name="wrn.Consolidated._.Set." localSheetId="4" hidden="1">{"Consolidated IS w Ratios",#N/A,FALSE,"Consolidated";"Consolidated CF",#N/A,FALSE,"Consolidated";"Consolidated DCF",#N/A,FALSE,"Consolidated"}</definedName>
    <definedName name="wrn.Consolidated._.Set." localSheetId="2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3" hidden="1">{"csc",#N/A,FALSE,"CSC"}</definedName>
    <definedName name="wrn.csc." localSheetId="4" hidden="1">{"csc",#N/A,FALSE,"CSC"}</definedName>
    <definedName name="wrn.csc." localSheetId="2" hidden="1">{"csc",#N/A,FALSE,"CSC"}</definedName>
    <definedName name="wrn.csc." hidden="1">{"csc",#N/A,FALSE,"CSC"}</definedName>
    <definedName name="wrn.Daily._.P._.and._.L._.Forecast." localSheetId="3" hidden="1">{#N/A,#N/A,TRUE,"GRAND TOTAL";#N/A,#N/A,TRUE,"SAM'S";#N/A,#N/A,TRUE,"SUPERCENTER";#N/A,#N/A,TRUE,"MEXICO";#N/A,#N/A,TRUE,"FOOD";#N/A,#N/A,TRUE,"TOTAL WITHOUT CIFRA TAB"}</definedName>
    <definedName name="wrn.Daily._.P._.and._.L._.Forecast." localSheetId="4" hidden="1">{#N/A,#N/A,TRUE,"GRAND TOTAL";#N/A,#N/A,TRUE,"SAM'S";#N/A,#N/A,TRUE,"SUPERCENTER";#N/A,#N/A,TRUE,"MEXICO";#N/A,#N/A,TRUE,"FOOD";#N/A,#N/A,TRUE,"TOTAL WITHOUT CIFRA TAB"}</definedName>
    <definedName name="wrn.Daily._.P._.and._.L._.Forecast." localSheetId="2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3" hidden="1">{"Eur Base Top",#N/A,FALSE,"Europe Base";"Eur Base Bottom",#N/A,FALSE,"Europe Base"}</definedName>
    <definedName name="wrn.Europe._.Base." localSheetId="4" hidden="1">{"Eur Base Top",#N/A,FALSE,"Europe Base";"Eur Base Bottom",#N/A,FALSE,"Europe Base"}</definedName>
    <definedName name="wrn.Europe._.Base." localSheetId="2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3" hidden="1">{"IS w Ratios",#N/A,FALSE,"Europe";"PF CF Europe",#N/A,FALSE,"Europe";"DCF Eur Matrix",#N/A,FALSE,"Europe"}</definedName>
    <definedName name="wrn.Europe._.Set." localSheetId="4" hidden="1">{"IS w Ratios",#N/A,FALSE,"Europe";"PF CF Europe",#N/A,FALSE,"Europe";"DCF Eur Matrix",#N/A,FALSE,"Europe"}</definedName>
    <definedName name="wrn.Europe._.Set." localSheetId="2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3" hidden="1">{"IS FE with Ratios",#N/A,FALSE,"Far East";"PF CF Far East",#N/A,FALSE,"Far East";"DCF Far East Matrix",#N/A,FALSE,"Far East"}</definedName>
    <definedName name="wrn.Far._.East._.Set." localSheetId="4" hidden="1">{"IS FE with Ratios",#N/A,FALSE,"Far East";"PF CF Far East",#N/A,FALSE,"Far East";"DCF Far East Matrix",#N/A,FALSE,"Far East"}</definedName>
    <definedName name="wrn.Far._.East._.Set." localSheetId="2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3" hidden="1">{"Far East Top",#N/A,FALSE,"FE Model";"Far East Mid",#N/A,FALSE,"FE Model";"Far East Base",#N/A,FALSE,"FE Model"}</definedName>
    <definedName name="wrn.FE._.Sensitivity." localSheetId="4" hidden="1">{"Far East Top",#N/A,FALSE,"FE Model";"Far East Mid",#N/A,FALSE,"FE Model";"Far East Base",#N/A,FALSE,"FE Model"}</definedName>
    <definedName name="wrn.FE._.Sensitivity." localSheetId="2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3" hidden="1">{"JG FE Top",#N/A,FALSE,"JG FE $";"JG FE Bottom",#N/A,FALSE,"JG FE $"}</definedName>
    <definedName name="wrn.JG._.FE._.Dollar." localSheetId="4" hidden="1">{"JG FE Top",#N/A,FALSE,"JG FE $";"JG FE Bottom",#N/A,FALSE,"JG FE $"}</definedName>
    <definedName name="wrn.JG._.FE._.Dollar." localSheetId="2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3" hidden="1">{"JG FE Top",#N/A,FALSE,"JG FE ¥";"JG FE Bottom",#N/A,FALSE,"JG FE ¥"}</definedName>
    <definedName name="wrn.JG._.FE._.Yen." localSheetId="4" hidden="1">{"JG FE Top",#N/A,FALSE,"JG FE ¥";"JG FE Bottom",#N/A,FALSE,"JG FE ¥"}</definedName>
    <definedName name="wrn.JG._.FE._.Yen." localSheetId="2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3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4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2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3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4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2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3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4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2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3" hidden="1">{"NA Top",#N/A,FALSE,"NA Model";"NA Bottom",#N/A,FALSE,"NA Model"}</definedName>
    <definedName name="wrn.NA._.Model._.T._.and._.B." localSheetId="4" hidden="1">{"NA Top",#N/A,FALSE,"NA Model";"NA Bottom",#N/A,FALSE,"NA Model"}</definedName>
    <definedName name="wrn.NA._.Model._.T._.and._.B." localSheetId="2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3" hidden="1">{"NA Top",#N/A,FALSE,"NA-ULV";"NA Bottom",#N/A,FALSE,"NA-ULV"}</definedName>
    <definedName name="wrn.NA_ULV._.Tand._.B." localSheetId="4" hidden="1">{"NA Top",#N/A,FALSE,"NA-ULV";"NA Bottom",#N/A,FALSE,"NA-ULV"}</definedName>
    <definedName name="wrn.NA_ULV._.Tand._.B." localSheetId="2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3" hidden="1">{"NA Is w Ratios",#N/A,FALSE,"North America";"PF CFlow NA",#N/A,FALSE,"North America";"NA DCF Matrix",#N/A,FALSE,"North America"}</definedName>
    <definedName name="wrn.North._.America._.Set." localSheetId="4" hidden="1">{"NA Is w Ratios",#N/A,FALSE,"North America";"PF CFlow NA",#N/A,FALSE,"North America";"NA DCF Matrix",#N/A,FALSE,"North America"}</definedName>
    <definedName name="wrn.North._.America._.Set." localSheetId="2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3" hidden="1">{"Print Top",#N/A,FALSE,"Europe Model";"Print Bottom",#N/A,FALSE,"Europe Model"}</definedName>
    <definedName name="wrn.Print._.Europe._.TandB." localSheetId="4" hidden="1">{"Print Top",#N/A,FALSE,"Europe Model";"Print Bottom",#N/A,FALSE,"Europe Model"}</definedName>
    <definedName name="wrn.Print._.Europe._.TandB." localSheetId="2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3" hidden="1">{"Far East Top",#N/A,FALSE,"FE Model";"Far East Bottom",#N/A,FALSE,"FE Model"}</definedName>
    <definedName name="wrn.Print._.FE._.T._.and._.B." localSheetId="4" hidden="1">{"Far East Top",#N/A,FALSE,"FE Model";"Far East Bottom",#N/A,FALSE,"FE Model"}</definedName>
    <definedName name="wrn.Print._.FE._.T._.and._.B." localSheetId="2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3" hidden="1">{"summary SAG",#N/A,FALSE,"SAG"}</definedName>
    <definedName name="wrn.Print._.Summary." localSheetId="4" hidden="1">{"summary SAG",#N/A,FALSE,"SAG"}</definedName>
    <definedName name="wrn.Print._.Summary." localSheetId="2" hidden="1">{"summary SAG",#N/A,FALSE,"SAG"}</definedName>
    <definedName name="wrn.Print._.Summary." hidden="1">{"summary SAG",#N/A,FALSE,"SAG"}</definedName>
    <definedName name="wrn.Report._.FY01." localSheetId="3" hidden="1">{"page 1",#N/A,FALSE,"Month Forecast";"page 2",#N/A,FALSE,"Month Forecast";"page 3",#N/A,FALSE,"Month Forecast"}</definedName>
    <definedName name="wrn.Report._.FY01." localSheetId="4" hidden="1">{"page 1",#N/A,FALSE,"Month Forecast";"page 2",#N/A,FALSE,"Month Forecast";"page 3",#N/A,FALSE,"Month Forecast"}</definedName>
    <definedName name="wrn.Report._.FY01." localSheetId="2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3" hidden="1">{"summary SAG",#N/A,FALSE,"SAG"}</definedName>
    <definedName name="wrn_print._.summary" localSheetId="4" hidden="1">{"summary SAG",#N/A,FALSE,"SAG"}</definedName>
    <definedName name="wrn_print._.summary" localSheetId="2" hidden="1">{"summary SAG",#N/A,FALSE,"SAG"}</definedName>
    <definedName name="wrn_print._.summary" hidden="1">{"summary SAG",#N/A,FALSE,"SAG"}</definedName>
    <definedName name="wrn1.csc" localSheetId="3" hidden="1">{"csc",#N/A,FALSE,"CSC"}</definedName>
    <definedName name="wrn1.csc" localSheetId="4" hidden="1">{"csc",#N/A,FALSE,"CSC"}</definedName>
    <definedName name="wrn1.csc" localSheetId="2" hidden="1">{"csc",#N/A,FALSE,"CSC"}</definedName>
    <definedName name="wrn1.csc" hidden="1">{"csc",#N/A,FALSE,"CSC"}</definedName>
    <definedName name="wsafasfsadf">#REF!</definedName>
    <definedName name="wwq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51" l="1"/>
  <c r="D18" i="51"/>
  <c r="J13" i="49"/>
  <c r="J12" i="49"/>
  <c r="J11" i="49"/>
  <c r="J10" i="49"/>
  <c r="J9" i="49"/>
  <c r="J8" i="49"/>
  <c r="J7" i="49"/>
  <c r="F13" i="49"/>
  <c r="F12" i="49"/>
  <c r="F11" i="49"/>
  <c r="F10" i="49"/>
  <c r="F9" i="49"/>
  <c r="F8" i="49"/>
  <c r="F7" i="49"/>
  <c r="D13" i="49"/>
  <c r="D12" i="49"/>
  <c r="D11" i="49"/>
  <c r="D10" i="49"/>
  <c r="D9" i="49"/>
  <c r="D8" i="49"/>
  <c r="D7" i="49"/>
  <c r="J26" i="50"/>
  <c r="J25" i="50"/>
  <c r="J24" i="50"/>
  <c r="J23" i="50"/>
  <c r="J22" i="50"/>
  <c r="J21" i="50"/>
  <c r="J20" i="50"/>
  <c r="J14" i="48"/>
  <c r="J11" i="48"/>
  <c r="J10" i="48"/>
  <c r="J8" i="48"/>
  <c r="J7" i="48"/>
  <c r="J5" i="48"/>
  <c r="J4" i="48"/>
  <c r="I18" i="51"/>
  <c r="H18" i="51"/>
  <c r="I14" i="51"/>
  <c r="H14" i="51"/>
  <c r="I9" i="51"/>
  <c r="H9" i="51"/>
  <c r="F16" i="51"/>
  <c r="F14" i="51"/>
  <c r="F13" i="51"/>
  <c r="F12" i="51"/>
  <c r="F11" i="51"/>
  <c r="F10" i="51"/>
  <c r="F9" i="51"/>
  <c r="F8" i="51"/>
  <c r="F6" i="51"/>
  <c r="F4" i="51"/>
  <c r="F3" i="51"/>
  <c r="E18" i="51"/>
  <c r="E14" i="51"/>
  <c r="E9" i="51"/>
  <c r="C14" i="51"/>
  <c r="D14" i="51" s="1"/>
  <c r="C9" i="51"/>
  <c r="C18" i="51" s="1"/>
  <c r="B14" i="51"/>
  <c r="B9" i="51"/>
  <c r="B18" i="51" s="1"/>
  <c r="D17" i="51"/>
  <c r="D16" i="51"/>
  <c r="D15" i="51"/>
  <c r="D13" i="51"/>
  <c r="D12" i="51"/>
  <c r="D11" i="51"/>
  <c r="D10" i="51"/>
  <c r="D9" i="51"/>
  <c r="D8" i="51"/>
  <c r="D6" i="51"/>
  <c r="D4" i="51"/>
  <c r="D3" i="51"/>
  <c r="P18" i="51"/>
  <c r="O18" i="51"/>
  <c r="N18" i="51"/>
  <c r="M18" i="51"/>
  <c r="L18" i="51"/>
  <c r="K18" i="51"/>
  <c r="P14" i="51"/>
  <c r="O14" i="51"/>
  <c r="N14" i="51"/>
  <c r="M14" i="51"/>
  <c r="L14" i="51"/>
  <c r="K14" i="51"/>
  <c r="P9" i="51"/>
  <c r="O9" i="51"/>
  <c r="N9" i="51"/>
  <c r="M9" i="51"/>
  <c r="L9" i="51"/>
  <c r="K9" i="51"/>
  <c r="Q14" i="51"/>
  <c r="Q9" i="51"/>
  <c r="I29" i="50"/>
  <c r="H29" i="50"/>
  <c r="J29" i="50" s="1"/>
  <c r="E29" i="50"/>
  <c r="C29" i="50"/>
  <c r="D29" i="50" s="1"/>
  <c r="B29" i="50"/>
  <c r="I28" i="50"/>
  <c r="H28" i="50"/>
  <c r="J28" i="50" s="1"/>
  <c r="E28" i="50"/>
  <c r="F28" i="50" s="1"/>
  <c r="C28" i="50"/>
  <c r="B28" i="50"/>
  <c r="I27" i="50"/>
  <c r="H27" i="50"/>
  <c r="E27" i="50"/>
  <c r="C27" i="50"/>
  <c r="B27" i="50"/>
  <c r="I18" i="50"/>
  <c r="H18" i="50"/>
  <c r="E18" i="50"/>
  <c r="C18" i="50"/>
  <c r="B18" i="50"/>
  <c r="I17" i="50"/>
  <c r="H17" i="50"/>
  <c r="E17" i="50"/>
  <c r="C17" i="50"/>
  <c r="D17" i="50" s="1"/>
  <c r="B17" i="50"/>
  <c r="I7" i="50"/>
  <c r="H7" i="50"/>
  <c r="E7" i="50"/>
  <c r="C7" i="50"/>
  <c r="D7" i="50" s="1"/>
  <c r="B7" i="50"/>
  <c r="I12" i="50"/>
  <c r="H12" i="50"/>
  <c r="E12" i="50"/>
  <c r="F12" i="50" s="1"/>
  <c r="C12" i="50"/>
  <c r="B12" i="50"/>
  <c r="I11" i="50"/>
  <c r="H11" i="50"/>
  <c r="J11" i="50" s="1"/>
  <c r="E11" i="50"/>
  <c r="C11" i="50"/>
  <c r="D11" i="50" s="1"/>
  <c r="B11" i="50"/>
  <c r="J17" i="50"/>
  <c r="J10" i="50"/>
  <c r="J9" i="50"/>
  <c r="J6" i="50"/>
  <c r="J4" i="50"/>
  <c r="J16" i="50"/>
  <c r="J3" i="50"/>
  <c r="F29" i="50"/>
  <c r="F26" i="50"/>
  <c r="F25" i="50"/>
  <c r="F24" i="50"/>
  <c r="F23" i="50"/>
  <c r="F22" i="50"/>
  <c r="F21" i="50"/>
  <c r="F20" i="50"/>
  <c r="F18" i="50"/>
  <c r="F17" i="50"/>
  <c r="F16" i="50"/>
  <c r="F10" i="50"/>
  <c r="F9" i="50"/>
  <c r="F6" i="50"/>
  <c r="F4" i="50"/>
  <c r="F3" i="50"/>
  <c r="D27" i="50"/>
  <c r="D26" i="50"/>
  <c r="D25" i="50"/>
  <c r="D24" i="50"/>
  <c r="D23" i="50"/>
  <c r="D22" i="50"/>
  <c r="D21" i="50"/>
  <c r="D20" i="50"/>
  <c r="D18" i="50"/>
  <c r="D16" i="50"/>
  <c r="D10" i="50"/>
  <c r="D9" i="50"/>
  <c r="D6" i="50"/>
  <c r="D4" i="50"/>
  <c r="D3" i="50"/>
  <c r="I12" i="49"/>
  <c r="I13" i="49" s="1"/>
  <c r="H12" i="49"/>
  <c r="H13" i="49" s="1"/>
  <c r="C13" i="49"/>
  <c r="B13" i="49"/>
  <c r="E12" i="49"/>
  <c r="E13" i="49" s="1"/>
  <c r="C12" i="49"/>
  <c r="B12" i="49"/>
  <c r="J5" i="49"/>
  <c r="J4" i="49"/>
  <c r="J3" i="49"/>
  <c r="F3" i="49"/>
  <c r="D3" i="49"/>
  <c r="J13" i="48"/>
  <c r="F14" i="48"/>
  <c r="F13" i="48"/>
  <c r="F11" i="48"/>
  <c r="F10" i="48"/>
  <c r="F8" i="48"/>
  <c r="F7" i="48"/>
  <c r="F5" i="48"/>
  <c r="F4" i="48"/>
  <c r="D14" i="48"/>
  <c r="D13" i="48"/>
  <c r="D11" i="48"/>
  <c r="D10" i="48"/>
  <c r="D8" i="48"/>
  <c r="D7" i="48"/>
  <c r="D5" i="48"/>
  <c r="D4" i="48"/>
  <c r="I13" i="48"/>
  <c r="H13" i="48"/>
  <c r="E13" i="48"/>
  <c r="C13" i="48"/>
  <c r="B13" i="48"/>
  <c r="J31" i="47"/>
  <c r="F47" i="47"/>
  <c r="F46" i="47"/>
  <c r="F43" i="47"/>
  <c r="F42" i="47"/>
  <c r="F39" i="47"/>
  <c r="F38" i="47"/>
  <c r="F35" i="47"/>
  <c r="F34" i="47"/>
  <c r="F31" i="47"/>
  <c r="F27" i="47"/>
  <c r="F26" i="47"/>
  <c r="F25" i="47"/>
  <c r="F24" i="47"/>
  <c r="F23" i="47"/>
  <c r="F22" i="47"/>
  <c r="F19" i="47"/>
  <c r="F18" i="47"/>
  <c r="F17" i="47"/>
  <c r="F14" i="47"/>
  <c r="F13" i="47"/>
  <c r="F11" i="47"/>
  <c r="F10" i="47"/>
  <c r="F8" i="47"/>
  <c r="F7" i="47"/>
  <c r="F5" i="47"/>
  <c r="F4" i="47"/>
  <c r="D47" i="47"/>
  <c r="D46" i="47"/>
  <c r="D43" i="47"/>
  <c r="D42" i="47"/>
  <c r="D39" i="47"/>
  <c r="D38" i="47"/>
  <c r="D35" i="47"/>
  <c r="D34" i="47"/>
  <c r="D31" i="47"/>
  <c r="D27" i="47"/>
  <c r="D26" i="47"/>
  <c r="D25" i="47"/>
  <c r="D24" i="47"/>
  <c r="D23" i="47"/>
  <c r="D22" i="47"/>
  <c r="D19" i="47"/>
  <c r="D18" i="47"/>
  <c r="D17" i="47"/>
  <c r="D14" i="47"/>
  <c r="D13" i="47"/>
  <c r="D11" i="47"/>
  <c r="D10" i="47"/>
  <c r="D8" i="47"/>
  <c r="D7" i="47"/>
  <c r="D5" i="47"/>
  <c r="D4" i="47"/>
  <c r="I67" i="38"/>
  <c r="H67" i="38"/>
  <c r="E67" i="38"/>
  <c r="C67" i="38"/>
  <c r="B67" i="38"/>
  <c r="R64" i="38"/>
  <c r="Q64" i="38"/>
  <c r="P64" i="38"/>
  <c r="O64" i="38"/>
  <c r="N64" i="38"/>
  <c r="M64" i="38"/>
  <c r="L64" i="38"/>
  <c r="I64" i="38"/>
  <c r="H64" i="38"/>
  <c r="E64" i="38"/>
  <c r="C64" i="38"/>
  <c r="B64" i="38"/>
  <c r="J66" i="38"/>
  <c r="J62" i="38"/>
  <c r="J60" i="38"/>
  <c r="J59" i="38"/>
  <c r="J58" i="38"/>
  <c r="J57" i="38"/>
  <c r="J56" i="38"/>
  <c r="J55" i="38"/>
  <c r="J54" i="38"/>
  <c r="J53" i="38"/>
  <c r="J52" i="38"/>
  <c r="J50" i="38"/>
  <c r="J49" i="38"/>
  <c r="J48" i="38"/>
  <c r="J47" i="38"/>
  <c r="J46" i="38"/>
  <c r="J45" i="38"/>
  <c r="J44" i="38"/>
  <c r="J42" i="38"/>
  <c r="J41" i="38"/>
  <c r="J40" i="38"/>
  <c r="J39" i="38"/>
  <c r="J38" i="38"/>
  <c r="J37" i="38"/>
  <c r="J36" i="38"/>
  <c r="J35" i="38"/>
  <c r="J34" i="38"/>
  <c r="J33" i="38"/>
  <c r="J32" i="38"/>
  <c r="J30" i="38"/>
  <c r="J29" i="38"/>
  <c r="J28" i="38"/>
  <c r="J27" i="38"/>
  <c r="J26" i="38"/>
  <c r="J25" i="38"/>
  <c r="J24" i="38"/>
  <c r="J23" i="38"/>
  <c r="J22" i="38"/>
  <c r="J20" i="38"/>
  <c r="J19" i="38"/>
  <c r="J18" i="38"/>
  <c r="J17" i="38"/>
  <c r="J16" i="38"/>
  <c r="J15" i="38"/>
  <c r="J14" i="38"/>
  <c r="J13" i="38"/>
  <c r="J12" i="38"/>
  <c r="J11" i="38"/>
  <c r="J10" i="38"/>
  <c r="J9" i="38"/>
  <c r="J8" i="38"/>
  <c r="J7" i="38"/>
  <c r="J5" i="38"/>
  <c r="J4" i="38"/>
  <c r="F66" i="38"/>
  <c r="F62" i="38"/>
  <c r="F60" i="38"/>
  <c r="F59" i="38"/>
  <c r="F58" i="38"/>
  <c r="F57" i="38"/>
  <c r="F56" i="38"/>
  <c r="F55" i="38"/>
  <c r="F54" i="38"/>
  <c r="F53" i="38"/>
  <c r="F52" i="38"/>
  <c r="F50" i="38"/>
  <c r="F49" i="38"/>
  <c r="F48" i="38"/>
  <c r="F47" i="38"/>
  <c r="F46" i="38"/>
  <c r="F45" i="38"/>
  <c r="F44" i="38"/>
  <c r="F42" i="38"/>
  <c r="F41" i="38"/>
  <c r="F40" i="38"/>
  <c r="F39" i="38"/>
  <c r="F38" i="38"/>
  <c r="F37" i="38"/>
  <c r="F36" i="38"/>
  <c r="F35" i="38"/>
  <c r="F34" i="38"/>
  <c r="F33" i="38"/>
  <c r="F32" i="38"/>
  <c r="F30" i="38"/>
  <c r="F29" i="38"/>
  <c r="F28" i="38"/>
  <c r="F27" i="38"/>
  <c r="F26" i="38"/>
  <c r="F25" i="38"/>
  <c r="F24" i="38"/>
  <c r="F23" i="38"/>
  <c r="F22" i="38"/>
  <c r="F20" i="38"/>
  <c r="F19" i="38"/>
  <c r="F18" i="38"/>
  <c r="F17" i="38"/>
  <c r="F16" i="38"/>
  <c r="F15" i="38"/>
  <c r="F14" i="38"/>
  <c r="F13" i="38"/>
  <c r="F12" i="38"/>
  <c r="F11" i="38"/>
  <c r="F10" i="38"/>
  <c r="F9" i="38"/>
  <c r="F8" i="38"/>
  <c r="F7" i="38"/>
  <c r="F5" i="38"/>
  <c r="F4" i="38"/>
  <c r="F2" i="38"/>
  <c r="J14" i="49" l="1"/>
  <c r="Q18" i="51"/>
  <c r="D28" i="50"/>
  <c r="J27" i="50"/>
  <c r="F27" i="50"/>
  <c r="J18" i="50"/>
  <c r="J7" i="50"/>
  <c r="F7" i="50"/>
  <c r="J12" i="50"/>
  <c r="D12" i="50"/>
  <c r="F11" i="50"/>
  <c r="J67" i="38"/>
  <c r="F67" i="38"/>
  <c r="J64" i="38"/>
  <c r="F64" i="38"/>
  <c r="R60" i="38"/>
  <c r="Q60" i="38"/>
  <c r="P60" i="38"/>
  <c r="O60" i="38"/>
  <c r="O52" i="38" s="1"/>
  <c r="N60" i="38"/>
  <c r="N52" i="38" s="1"/>
  <c r="M60" i="38"/>
  <c r="M52" i="38" s="1"/>
  <c r="L60" i="38"/>
  <c r="I60" i="38"/>
  <c r="H60" i="38"/>
  <c r="H52" i="38" s="1"/>
  <c r="E60" i="38"/>
  <c r="E52" i="38" s="1"/>
  <c r="C60" i="38"/>
  <c r="B60" i="38"/>
  <c r="B52" i="38" s="1"/>
  <c r="R52" i="38"/>
  <c r="Q52" i="38"/>
  <c r="P52" i="38"/>
  <c r="L52" i="38"/>
  <c r="I52" i="38"/>
  <c r="C52" i="38"/>
  <c r="R50" i="38"/>
  <c r="Q50" i="38"/>
  <c r="P50" i="38"/>
  <c r="P44" i="38" s="1"/>
  <c r="O50" i="38"/>
  <c r="N50" i="38"/>
  <c r="N44" i="38" s="1"/>
  <c r="M50" i="38"/>
  <c r="M44" i="38" s="1"/>
  <c r="L50" i="38"/>
  <c r="L44" i="38" s="1"/>
  <c r="I50" i="38"/>
  <c r="H50" i="38"/>
  <c r="H44" i="38" s="1"/>
  <c r="E50" i="38"/>
  <c r="C50" i="38"/>
  <c r="C44" i="38" s="1"/>
  <c r="B50" i="38"/>
  <c r="B44" i="38" s="1"/>
  <c r="R44" i="38"/>
  <c r="Q44" i="38"/>
  <c r="O44" i="38"/>
  <c r="E44" i="38"/>
  <c r="R32" i="38"/>
  <c r="Q32" i="38"/>
  <c r="P32" i="38"/>
  <c r="O32" i="38"/>
  <c r="N32" i="38"/>
  <c r="M32" i="38"/>
  <c r="L32" i="38"/>
  <c r="I32" i="38"/>
  <c r="H32" i="38"/>
  <c r="E32" i="38"/>
  <c r="C32" i="38"/>
  <c r="B32" i="38"/>
  <c r="R22" i="38"/>
  <c r="Q22" i="38"/>
  <c r="P22" i="38"/>
  <c r="O22" i="38"/>
  <c r="N22" i="38"/>
  <c r="M22" i="38"/>
  <c r="L22" i="38"/>
  <c r="L42" i="38" s="1"/>
  <c r="L4" i="38" s="1"/>
  <c r="I22" i="38"/>
  <c r="H22" i="38"/>
  <c r="E22" i="38"/>
  <c r="C22" i="38"/>
  <c r="B22" i="38"/>
  <c r="R7" i="38"/>
  <c r="Q7" i="38"/>
  <c r="Q42" i="38" s="1"/>
  <c r="Q4" i="38" s="1"/>
  <c r="P7" i="38"/>
  <c r="P42" i="38" s="1"/>
  <c r="P4" i="38" s="1"/>
  <c r="O7" i="38"/>
  <c r="O42" i="38" s="1"/>
  <c r="O4" i="38" s="1"/>
  <c r="N7" i="38"/>
  <c r="N42" i="38" s="1"/>
  <c r="N4" i="38" s="1"/>
  <c r="M7" i="38"/>
  <c r="M42" i="38" s="1"/>
  <c r="M4" i="38" s="1"/>
  <c r="L7" i="38"/>
  <c r="I7" i="38"/>
  <c r="I42" i="38" s="1"/>
  <c r="I4" i="38" s="1"/>
  <c r="H7" i="38"/>
  <c r="E7" i="38"/>
  <c r="E42" i="38" s="1"/>
  <c r="E4" i="38" s="1"/>
  <c r="C7" i="38"/>
  <c r="D7" i="38" s="1"/>
  <c r="B7" i="38"/>
  <c r="B42" i="38" s="1"/>
  <c r="D58" i="38"/>
  <c r="D57" i="38"/>
  <c r="D56" i="38"/>
  <c r="D55" i="38"/>
  <c r="D54" i="38"/>
  <c r="D53" i="38"/>
  <c r="D49" i="38"/>
  <c r="D48" i="38"/>
  <c r="D47" i="38"/>
  <c r="D46" i="38"/>
  <c r="D45" i="38"/>
  <c r="D41" i="38"/>
  <c r="D40" i="38"/>
  <c r="D39" i="38"/>
  <c r="D38" i="38"/>
  <c r="D37" i="38"/>
  <c r="D36" i="38"/>
  <c r="D35" i="38"/>
  <c r="D34" i="38"/>
  <c r="D33" i="38"/>
  <c r="D30" i="38"/>
  <c r="D29" i="38"/>
  <c r="D28" i="38"/>
  <c r="D27" i="38"/>
  <c r="D26" i="38"/>
  <c r="D25" i="38"/>
  <c r="D24" i="38"/>
  <c r="D23" i="38"/>
  <c r="D22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8" i="38"/>
  <c r="D5" i="38"/>
  <c r="D2" i="38"/>
  <c r="F63" i="8"/>
  <c r="F62" i="8"/>
  <c r="F61" i="8"/>
  <c r="F60" i="8"/>
  <c r="F59" i="8"/>
  <c r="F58" i="8"/>
  <c r="F57" i="8"/>
  <c r="F56" i="8"/>
  <c r="F55" i="8"/>
  <c r="F54" i="8"/>
  <c r="F53" i="8"/>
  <c r="F51" i="8"/>
  <c r="F50" i="8"/>
  <c r="F49" i="8"/>
  <c r="F48" i="8"/>
  <c r="F47" i="8"/>
  <c r="F46" i="8"/>
  <c r="F45" i="8"/>
  <c r="F42" i="8"/>
  <c r="F41" i="8"/>
  <c r="F40" i="8"/>
  <c r="F39" i="8"/>
  <c r="F38" i="8"/>
  <c r="F37" i="8"/>
  <c r="F36" i="8"/>
  <c r="F35" i="8"/>
  <c r="F34" i="8"/>
  <c r="F33" i="8"/>
  <c r="F32" i="8"/>
  <c r="F31" i="8"/>
  <c r="F27" i="8"/>
  <c r="F26" i="8"/>
  <c r="F25" i="8"/>
  <c r="F24" i="8"/>
  <c r="F23" i="8"/>
  <c r="F22" i="8"/>
  <c r="F21" i="8"/>
  <c r="F20" i="8"/>
  <c r="F19" i="8"/>
  <c r="F18" i="8"/>
  <c r="F15" i="8"/>
  <c r="F14" i="8"/>
  <c r="F13" i="8"/>
  <c r="F12" i="8"/>
  <c r="F11" i="8"/>
  <c r="F10" i="8"/>
  <c r="F9" i="8"/>
  <c r="F8" i="8"/>
  <c r="F7" i="8"/>
  <c r="F6" i="8"/>
  <c r="D63" i="8"/>
  <c r="D62" i="8"/>
  <c r="D61" i="8"/>
  <c r="D60" i="8"/>
  <c r="D59" i="8"/>
  <c r="D58" i="8"/>
  <c r="D57" i="8"/>
  <c r="D56" i="8"/>
  <c r="D55" i="8"/>
  <c r="D54" i="8"/>
  <c r="D53" i="8"/>
  <c r="D51" i="8"/>
  <c r="D50" i="8"/>
  <c r="D49" i="8"/>
  <c r="D48" i="8"/>
  <c r="D47" i="8"/>
  <c r="D46" i="8"/>
  <c r="D45" i="8"/>
  <c r="D42" i="8"/>
  <c r="D41" i="8"/>
  <c r="D40" i="8"/>
  <c r="D39" i="8"/>
  <c r="D38" i="8"/>
  <c r="D37" i="8"/>
  <c r="D36" i="8"/>
  <c r="D35" i="8"/>
  <c r="D34" i="8"/>
  <c r="D33" i="8"/>
  <c r="D32" i="8"/>
  <c r="D31" i="8"/>
  <c r="D27" i="8"/>
  <c r="D26" i="8"/>
  <c r="D25" i="8"/>
  <c r="D24" i="8"/>
  <c r="D23" i="8"/>
  <c r="D22" i="8"/>
  <c r="D21" i="8"/>
  <c r="D20" i="8"/>
  <c r="D19" i="8"/>
  <c r="D18" i="8"/>
  <c r="D15" i="8"/>
  <c r="D14" i="8"/>
  <c r="D13" i="8"/>
  <c r="D12" i="8"/>
  <c r="D11" i="8"/>
  <c r="D10" i="8"/>
  <c r="D9" i="8"/>
  <c r="D8" i="8"/>
  <c r="D7" i="8"/>
  <c r="D6" i="8"/>
  <c r="T62" i="8"/>
  <c r="S62" i="8"/>
  <c r="R62" i="8"/>
  <c r="Q62" i="8"/>
  <c r="O62" i="8"/>
  <c r="N62" i="8"/>
  <c r="M62" i="8"/>
  <c r="L62" i="8"/>
  <c r="K62" i="8"/>
  <c r="J62" i="8"/>
  <c r="I62" i="8"/>
  <c r="H62" i="8"/>
  <c r="C62" i="8"/>
  <c r="B62" i="8"/>
  <c r="T61" i="8"/>
  <c r="S61" i="8"/>
  <c r="R61" i="8"/>
  <c r="Q61" i="8"/>
  <c r="O61" i="8"/>
  <c r="N61" i="8"/>
  <c r="M61" i="8"/>
  <c r="L61" i="8"/>
  <c r="K61" i="8"/>
  <c r="J61" i="8"/>
  <c r="I61" i="8"/>
  <c r="H61" i="8"/>
  <c r="C61" i="8"/>
  <c r="B61" i="8"/>
  <c r="B42" i="8"/>
  <c r="T26" i="8"/>
  <c r="T27" i="8" s="1"/>
  <c r="S26" i="8"/>
  <c r="S27" i="8" s="1"/>
  <c r="R26" i="8"/>
  <c r="R27" i="8" s="1"/>
  <c r="Q26" i="8"/>
  <c r="Q27" i="8" s="1"/>
  <c r="O26" i="8"/>
  <c r="O27" i="8" s="1"/>
  <c r="N26" i="8"/>
  <c r="N27" i="8" s="1"/>
  <c r="M26" i="8"/>
  <c r="M27" i="8" s="1"/>
  <c r="L26" i="8"/>
  <c r="L27" i="8" s="1"/>
  <c r="K26" i="8"/>
  <c r="K27" i="8" s="1"/>
  <c r="J26" i="8"/>
  <c r="J27" i="8" s="1"/>
  <c r="I26" i="8"/>
  <c r="I27" i="8" s="1"/>
  <c r="H26" i="8"/>
  <c r="H27" i="8" s="1"/>
  <c r="C26" i="8"/>
  <c r="C27" i="8" s="1"/>
  <c r="B27" i="8"/>
  <c r="B26" i="8"/>
  <c r="T15" i="8"/>
  <c r="S15" i="8"/>
  <c r="R15" i="8"/>
  <c r="Q15" i="8"/>
  <c r="O15" i="8"/>
  <c r="N15" i="8"/>
  <c r="M15" i="8"/>
  <c r="L15" i="8"/>
  <c r="K15" i="8"/>
  <c r="J15" i="8"/>
  <c r="I15" i="8"/>
  <c r="H15" i="8"/>
  <c r="C15" i="8"/>
  <c r="B15" i="8"/>
  <c r="T51" i="8"/>
  <c r="S51" i="8"/>
  <c r="R51" i="8"/>
  <c r="Q51" i="8"/>
  <c r="O51" i="8"/>
  <c r="N51" i="8"/>
  <c r="M51" i="8"/>
  <c r="L51" i="8"/>
  <c r="K51" i="8"/>
  <c r="J51" i="8"/>
  <c r="I51" i="8"/>
  <c r="H51" i="8"/>
  <c r="C51" i="8"/>
  <c r="B51" i="8"/>
  <c r="T42" i="8"/>
  <c r="S42" i="8"/>
  <c r="R42" i="8"/>
  <c r="Q42" i="8"/>
  <c r="O42" i="8"/>
  <c r="N42" i="8"/>
  <c r="M42" i="8"/>
  <c r="L42" i="8"/>
  <c r="K42" i="8"/>
  <c r="J42" i="8"/>
  <c r="I42" i="8"/>
  <c r="H42" i="8"/>
  <c r="C42" i="8"/>
  <c r="M18" i="58"/>
  <c r="I18" i="58"/>
  <c r="C18" i="58"/>
  <c r="V17" i="58"/>
  <c r="V18" i="58" s="1"/>
  <c r="U17" i="58"/>
  <c r="U18" i="58" s="1"/>
  <c r="Q17" i="58"/>
  <c r="Q18" i="58" s="1"/>
  <c r="P17" i="58"/>
  <c r="P18" i="58" s="1"/>
  <c r="O17" i="58"/>
  <c r="O18" i="58" s="1"/>
  <c r="N17" i="58"/>
  <c r="N18" i="58" s="1"/>
  <c r="M17" i="58"/>
  <c r="L17" i="58"/>
  <c r="L18" i="58" s="1"/>
  <c r="I17" i="58"/>
  <c r="H17" i="58"/>
  <c r="J17" i="58" s="1"/>
  <c r="E17" i="58"/>
  <c r="F17" i="58" s="1"/>
  <c r="D17" i="58"/>
  <c r="C17" i="58"/>
  <c r="B17" i="58"/>
  <c r="B18" i="58" s="1"/>
  <c r="V14" i="58"/>
  <c r="U14" i="58"/>
  <c r="Q14" i="58"/>
  <c r="P14" i="58"/>
  <c r="O14" i="58"/>
  <c r="N14" i="58"/>
  <c r="M14" i="58"/>
  <c r="L14" i="58"/>
  <c r="J14" i="58"/>
  <c r="I14" i="58"/>
  <c r="H14" i="58"/>
  <c r="E14" i="58"/>
  <c r="F14" i="58" s="1"/>
  <c r="C14" i="58"/>
  <c r="D14" i="58" s="1"/>
  <c r="B14" i="58"/>
  <c r="V10" i="58"/>
  <c r="U10" i="58"/>
  <c r="R10" i="58"/>
  <c r="R14" i="58" s="1"/>
  <c r="R17" i="58" s="1"/>
  <c r="R18" i="58" s="1"/>
  <c r="Q10" i="58"/>
  <c r="P10" i="58"/>
  <c r="O10" i="58"/>
  <c r="N10" i="58"/>
  <c r="M10" i="58"/>
  <c r="L10" i="58"/>
  <c r="J10" i="58"/>
  <c r="I10" i="58"/>
  <c r="H10" i="58"/>
  <c r="E10" i="58"/>
  <c r="D10" i="58"/>
  <c r="C10" i="58"/>
  <c r="B10" i="58"/>
  <c r="F10" i="58" s="1"/>
  <c r="V6" i="58"/>
  <c r="U6" i="58"/>
  <c r="R6" i="58"/>
  <c r="Q6" i="58"/>
  <c r="P6" i="58"/>
  <c r="O6" i="58"/>
  <c r="N6" i="58"/>
  <c r="M6" i="58"/>
  <c r="L6" i="58"/>
  <c r="J6" i="58"/>
  <c r="I6" i="58"/>
  <c r="H6" i="58"/>
  <c r="E6" i="58"/>
  <c r="C6" i="58"/>
  <c r="B6" i="58"/>
  <c r="F6" i="58" s="1"/>
  <c r="J16" i="58"/>
  <c r="J13" i="58"/>
  <c r="J12" i="58"/>
  <c r="J9" i="58"/>
  <c r="J8" i="58"/>
  <c r="J5" i="58"/>
  <c r="J4" i="58"/>
  <c r="F16" i="58"/>
  <c r="F13" i="58"/>
  <c r="F12" i="58"/>
  <c r="F9" i="58"/>
  <c r="F8" i="58"/>
  <c r="F5" i="58"/>
  <c r="F4" i="58"/>
  <c r="D16" i="58"/>
  <c r="D13" i="58"/>
  <c r="D12" i="58"/>
  <c r="D9" i="58"/>
  <c r="D8" i="58"/>
  <c r="D5" i="58"/>
  <c r="D4" i="58"/>
  <c r="M18" i="56"/>
  <c r="C18" i="56"/>
  <c r="V17" i="56"/>
  <c r="V18" i="56" s="1"/>
  <c r="U17" i="56"/>
  <c r="U18" i="56" s="1"/>
  <c r="R17" i="56"/>
  <c r="R18" i="56" s="1"/>
  <c r="Q17" i="56"/>
  <c r="Q18" i="56" s="1"/>
  <c r="P17" i="56"/>
  <c r="P18" i="56" s="1"/>
  <c r="O17" i="56"/>
  <c r="O18" i="56" s="1"/>
  <c r="N17" i="56"/>
  <c r="N18" i="56" s="1"/>
  <c r="M17" i="56"/>
  <c r="L17" i="56"/>
  <c r="L18" i="56" s="1"/>
  <c r="I17" i="56"/>
  <c r="I18" i="56" s="1"/>
  <c r="H17" i="56"/>
  <c r="J17" i="56" s="1"/>
  <c r="E17" i="56"/>
  <c r="F17" i="56" s="1"/>
  <c r="D17" i="56"/>
  <c r="C17" i="56"/>
  <c r="B17" i="56"/>
  <c r="B18" i="56" s="1"/>
  <c r="V14" i="56"/>
  <c r="U14" i="56"/>
  <c r="R14" i="56"/>
  <c r="Q14" i="56"/>
  <c r="P14" i="56"/>
  <c r="O14" i="56"/>
  <c r="N14" i="56"/>
  <c r="M14" i="56"/>
  <c r="L14" i="56"/>
  <c r="I14" i="56"/>
  <c r="H14" i="56"/>
  <c r="J14" i="56" s="1"/>
  <c r="F14" i="56"/>
  <c r="E14" i="56"/>
  <c r="C14" i="56"/>
  <c r="D14" i="56" s="1"/>
  <c r="B14" i="56"/>
  <c r="V10" i="56"/>
  <c r="U10" i="56"/>
  <c r="R10" i="56"/>
  <c r="Q10" i="56"/>
  <c r="P10" i="56"/>
  <c r="O10" i="56"/>
  <c r="N10" i="56"/>
  <c r="M10" i="56"/>
  <c r="L10" i="56"/>
  <c r="I10" i="56"/>
  <c r="J10" i="56" s="1"/>
  <c r="H10" i="56"/>
  <c r="E10" i="56"/>
  <c r="D10" i="56"/>
  <c r="C10" i="56"/>
  <c r="B10" i="56"/>
  <c r="F10" i="56" s="1"/>
  <c r="V6" i="56"/>
  <c r="U6" i="56"/>
  <c r="R6" i="56"/>
  <c r="Q6" i="56"/>
  <c r="P6" i="56"/>
  <c r="O6" i="56"/>
  <c r="N6" i="56"/>
  <c r="M6" i="56"/>
  <c r="L6" i="56"/>
  <c r="J6" i="56"/>
  <c r="I6" i="56"/>
  <c r="H6" i="56"/>
  <c r="E6" i="56"/>
  <c r="F6" i="56" s="1"/>
  <c r="D6" i="56"/>
  <c r="C6" i="56"/>
  <c r="B6" i="56"/>
  <c r="J16" i="56"/>
  <c r="J13" i="56"/>
  <c r="J12" i="56"/>
  <c r="J9" i="56"/>
  <c r="J8" i="56"/>
  <c r="J5" i="56"/>
  <c r="J4" i="56"/>
  <c r="F16" i="56"/>
  <c r="F13" i="56"/>
  <c r="F12" i="56"/>
  <c r="F9" i="56"/>
  <c r="F8" i="56"/>
  <c r="F5" i="56"/>
  <c r="F4" i="56"/>
  <c r="D16" i="56"/>
  <c r="D13" i="56"/>
  <c r="D12" i="56"/>
  <c r="D9" i="56"/>
  <c r="D8" i="56"/>
  <c r="D5" i="56"/>
  <c r="D4" i="56"/>
  <c r="J16" i="55"/>
  <c r="J13" i="55"/>
  <c r="J12" i="55"/>
  <c r="J9" i="55"/>
  <c r="J8" i="55"/>
  <c r="J6" i="55"/>
  <c r="J5" i="55"/>
  <c r="J4" i="55"/>
  <c r="F16" i="55"/>
  <c r="F13" i="55"/>
  <c r="F12" i="55"/>
  <c r="F9" i="55"/>
  <c r="F8" i="55"/>
  <c r="F5" i="55"/>
  <c r="F4" i="55"/>
  <c r="D16" i="55"/>
  <c r="D13" i="55"/>
  <c r="D12" i="55"/>
  <c r="D10" i="55"/>
  <c r="D9" i="55"/>
  <c r="D8" i="55"/>
  <c r="D5" i="55"/>
  <c r="D4" i="55"/>
  <c r="V18" i="55"/>
  <c r="U18" i="55"/>
  <c r="R18" i="55"/>
  <c r="Q18" i="55"/>
  <c r="P18" i="55"/>
  <c r="O18" i="55"/>
  <c r="N18" i="55"/>
  <c r="M18" i="55"/>
  <c r="L18" i="55"/>
  <c r="V17" i="55"/>
  <c r="U17" i="55"/>
  <c r="R17" i="55"/>
  <c r="Q17" i="55"/>
  <c r="P17" i="55"/>
  <c r="O17" i="55"/>
  <c r="N17" i="55"/>
  <c r="M17" i="55"/>
  <c r="L17" i="55"/>
  <c r="V14" i="55"/>
  <c r="U14" i="55"/>
  <c r="R14" i="55"/>
  <c r="Q14" i="55"/>
  <c r="P14" i="55"/>
  <c r="O14" i="55"/>
  <c r="N14" i="55"/>
  <c r="M14" i="55"/>
  <c r="L14" i="55"/>
  <c r="I14" i="55"/>
  <c r="I17" i="55" s="1"/>
  <c r="I18" i="55" s="1"/>
  <c r="E14" i="55"/>
  <c r="E17" i="55" s="1"/>
  <c r="E18" i="55" s="1"/>
  <c r="V10" i="55"/>
  <c r="U10" i="55"/>
  <c r="R10" i="55"/>
  <c r="Q10" i="55"/>
  <c r="P10" i="55"/>
  <c r="O10" i="55"/>
  <c r="N10" i="55"/>
  <c r="M10" i="55"/>
  <c r="L10" i="55"/>
  <c r="I10" i="55"/>
  <c r="H10" i="55"/>
  <c r="H14" i="55" s="1"/>
  <c r="E10" i="55"/>
  <c r="C10" i="55"/>
  <c r="C14" i="55" s="1"/>
  <c r="C17" i="55" s="1"/>
  <c r="C18" i="55" s="1"/>
  <c r="B10" i="55"/>
  <c r="F10" i="55" s="1"/>
  <c r="V6" i="55"/>
  <c r="U6" i="55"/>
  <c r="R6" i="55"/>
  <c r="Q6" i="55"/>
  <c r="P6" i="55"/>
  <c r="O6" i="55"/>
  <c r="N6" i="55"/>
  <c r="M6" i="55"/>
  <c r="L6" i="55"/>
  <c r="I6" i="55"/>
  <c r="H6" i="55"/>
  <c r="E6" i="55"/>
  <c r="C6" i="55"/>
  <c r="B6" i="55"/>
  <c r="D6" i="55" s="1"/>
  <c r="J68" i="10"/>
  <c r="J67" i="10"/>
  <c r="J66" i="10"/>
  <c r="J65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2" i="10"/>
  <c r="J41" i="10"/>
  <c r="J40" i="10"/>
  <c r="J39" i="10"/>
  <c r="J38" i="10"/>
  <c r="J37" i="10"/>
  <c r="J36" i="10"/>
  <c r="J35" i="10"/>
  <c r="J33" i="10"/>
  <c r="J32" i="10"/>
  <c r="J31" i="10"/>
  <c r="J29" i="10"/>
  <c r="J28" i="10"/>
  <c r="J27" i="10"/>
  <c r="J26" i="10"/>
  <c r="J25" i="10"/>
  <c r="J24" i="10"/>
  <c r="J23" i="10"/>
  <c r="J21" i="10"/>
  <c r="J20" i="10"/>
  <c r="J19" i="10"/>
  <c r="J18" i="10"/>
  <c r="J17" i="10"/>
  <c r="J16" i="10"/>
  <c r="J14" i="10"/>
  <c r="J13" i="10"/>
  <c r="J12" i="10"/>
  <c r="J10" i="10"/>
  <c r="J9" i="10"/>
  <c r="J8" i="10"/>
  <c r="J7" i="10"/>
  <c r="J6" i="10"/>
  <c r="J5" i="10"/>
  <c r="J4" i="10"/>
  <c r="F68" i="10"/>
  <c r="F67" i="10"/>
  <c r="F66" i="10"/>
  <c r="F65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2" i="10"/>
  <c r="F41" i="10"/>
  <c r="F40" i="10"/>
  <c r="F39" i="10"/>
  <c r="F38" i="10"/>
  <c r="F37" i="10"/>
  <c r="F36" i="10"/>
  <c r="F35" i="10"/>
  <c r="F33" i="10"/>
  <c r="F32" i="10"/>
  <c r="F31" i="10"/>
  <c r="F29" i="10"/>
  <c r="F28" i="10"/>
  <c r="F27" i="10"/>
  <c r="F26" i="10"/>
  <c r="F25" i="10"/>
  <c r="F24" i="10"/>
  <c r="F23" i="10"/>
  <c r="F21" i="10"/>
  <c r="F20" i="10"/>
  <c r="F19" i="10"/>
  <c r="F18" i="10"/>
  <c r="F17" i="10"/>
  <c r="F16" i="10"/>
  <c r="F14" i="10"/>
  <c r="F13" i="10"/>
  <c r="F12" i="10"/>
  <c r="F10" i="10"/>
  <c r="F9" i="10"/>
  <c r="F8" i="10"/>
  <c r="F6" i="10"/>
  <c r="F5" i="10"/>
  <c r="F4" i="10"/>
  <c r="D68" i="10"/>
  <c r="D67" i="10"/>
  <c r="D66" i="10"/>
  <c r="D65" i="10"/>
  <c r="D63" i="10"/>
  <c r="D62" i="10"/>
  <c r="D61" i="10"/>
  <c r="D60" i="10"/>
  <c r="D59" i="10"/>
  <c r="D58" i="10"/>
  <c r="D57" i="10"/>
  <c r="D56" i="10"/>
  <c r="D55" i="10"/>
  <c r="D54" i="10"/>
  <c r="D53" i="10"/>
  <c r="D52" i="10"/>
  <c r="D51" i="10"/>
  <c r="D50" i="10"/>
  <c r="D49" i="10"/>
  <c r="D48" i="10"/>
  <c r="D47" i="10"/>
  <c r="D46" i="10"/>
  <c r="D45" i="10"/>
  <c r="D44" i="10"/>
  <c r="D42" i="10"/>
  <c r="D41" i="10"/>
  <c r="D40" i="10"/>
  <c r="D39" i="10"/>
  <c r="D38" i="10"/>
  <c r="D37" i="10"/>
  <c r="D36" i="10"/>
  <c r="D35" i="10"/>
  <c r="D33" i="10"/>
  <c r="D32" i="10"/>
  <c r="D31" i="10"/>
  <c r="D29" i="10"/>
  <c r="D28" i="10"/>
  <c r="D27" i="10"/>
  <c r="D26" i="10"/>
  <c r="D25" i="10"/>
  <c r="D24" i="10"/>
  <c r="D23" i="10"/>
  <c r="D21" i="10"/>
  <c r="D20" i="10"/>
  <c r="D19" i="10"/>
  <c r="D18" i="10"/>
  <c r="D17" i="10"/>
  <c r="D16" i="10"/>
  <c r="D14" i="10"/>
  <c r="D13" i="10"/>
  <c r="D12" i="10"/>
  <c r="D10" i="10"/>
  <c r="D9" i="10"/>
  <c r="D8" i="10"/>
  <c r="D6" i="10"/>
  <c r="D5" i="10"/>
  <c r="D4" i="10"/>
  <c r="X63" i="10"/>
  <c r="W63" i="10"/>
  <c r="V63" i="10"/>
  <c r="U63" i="10"/>
  <c r="R63" i="10"/>
  <c r="Q63" i="10"/>
  <c r="P63" i="10"/>
  <c r="O63" i="10"/>
  <c r="N63" i="10"/>
  <c r="M63" i="10"/>
  <c r="L63" i="10"/>
  <c r="I63" i="10"/>
  <c r="H63" i="10"/>
  <c r="E63" i="10"/>
  <c r="C63" i="10"/>
  <c r="B63" i="10"/>
  <c r="X62" i="10"/>
  <c r="W62" i="10"/>
  <c r="V62" i="10"/>
  <c r="U62" i="10"/>
  <c r="R62" i="10"/>
  <c r="Q62" i="10"/>
  <c r="P62" i="10"/>
  <c r="O62" i="10"/>
  <c r="N62" i="10"/>
  <c r="M62" i="10"/>
  <c r="L62" i="10"/>
  <c r="I62" i="10"/>
  <c r="H62" i="10"/>
  <c r="E62" i="10"/>
  <c r="C62" i="10"/>
  <c r="B62" i="10"/>
  <c r="X59" i="10"/>
  <c r="W59" i="10"/>
  <c r="V59" i="10"/>
  <c r="U59" i="10"/>
  <c r="R59" i="10"/>
  <c r="Q59" i="10"/>
  <c r="P59" i="10"/>
  <c r="O59" i="10"/>
  <c r="N59" i="10"/>
  <c r="M59" i="10"/>
  <c r="L59" i="10"/>
  <c r="I59" i="10"/>
  <c r="H59" i="10"/>
  <c r="E59" i="10"/>
  <c r="C59" i="10"/>
  <c r="B59" i="10"/>
  <c r="X49" i="10"/>
  <c r="W49" i="10"/>
  <c r="V49" i="10"/>
  <c r="U49" i="10"/>
  <c r="R49" i="10"/>
  <c r="Q49" i="10"/>
  <c r="P49" i="10"/>
  <c r="O49" i="10"/>
  <c r="N49" i="10"/>
  <c r="M49" i="10"/>
  <c r="L49" i="10"/>
  <c r="I49" i="10"/>
  <c r="H49" i="10"/>
  <c r="E49" i="10"/>
  <c r="C49" i="10"/>
  <c r="B49" i="10"/>
  <c r="X42" i="10"/>
  <c r="W42" i="10"/>
  <c r="V42" i="10"/>
  <c r="U42" i="10"/>
  <c r="R42" i="10"/>
  <c r="Q42" i="10"/>
  <c r="P42" i="10"/>
  <c r="O42" i="10"/>
  <c r="N42" i="10"/>
  <c r="M42" i="10"/>
  <c r="L42" i="10"/>
  <c r="I42" i="10"/>
  <c r="H42" i="10"/>
  <c r="E42" i="10"/>
  <c r="C42" i="10"/>
  <c r="B42" i="10"/>
  <c r="X41" i="10"/>
  <c r="W41" i="10"/>
  <c r="V41" i="10"/>
  <c r="U41" i="10"/>
  <c r="R41" i="10"/>
  <c r="Q41" i="10"/>
  <c r="P41" i="10"/>
  <c r="O41" i="10"/>
  <c r="N41" i="10"/>
  <c r="M41" i="10"/>
  <c r="L41" i="10"/>
  <c r="I41" i="10"/>
  <c r="H41" i="10"/>
  <c r="E41" i="10"/>
  <c r="C41" i="10"/>
  <c r="B41" i="10"/>
  <c r="X33" i="10"/>
  <c r="W33" i="10"/>
  <c r="V33" i="10"/>
  <c r="U33" i="10"/>
  <c r="R33" i="10"/>
  <c r="Q33" i="10"/>
  <c r="P33" i="10"/>
  <c r="O33" i="10"/>
  <c r="N33" i="10"/>
  <c r="M33" i="10"/>
  <c r="L33" i="10"/>
  <c r="I33" i="10"/>
  <c r="H33" i="10"/>
  <c r="E33" i="10"/>
  <c r="C33" i="10"/>
  <c r="B33" i="10"/>
  <c r="X32" i="10"/>
  <c r="W32" i="10"/>
  <c r="V32" i="10"/>
  <c r="U32" i="10"/>
  <c r="R32" i="10"/>
  <c r="Q32" i="10"/>
  <c r="P32" i="10"/>
  <c r="O32" i="10"/>
  <c r="N32" i="10"/>
  <c r="M32" i="10"/>
  <c r="L32" i="10"/>
  <c r="I32" i="10"/>
  <c r="H32" i="10"/>
  <c r="E32" i="10"/>
  <c r="C32" i="10"/>
  <c r="B32" i="10"/>
  <c r="X29" i="10"/>
  <c r="W29" i="10"/>
  <c r="V29" i="10"/>
  <c r="U29" i="10"/>
  <c r="R29" i="10"/>
  <c r="Q29" i="10"/>
  <c r="P29" i="10"/>
  <c r="O29" i="10"/>
  <c r="N29" i="10"/>
  <c r="M29" i="10"/>
  <c r="L29" i="10"/>
  <c r="I29" i="10"/>
  <c r="H29" i="10"/>
  <c r="E29" i="10"/>
  <c r="C29" i="10"/>
  <c r="B29" i="10"/>
  <c r="X28" i="10"/>
  <c r="W28" i="10"/>
  <c r="V28" i="10"/>
  <c r="U28" i="10"/>
  <c r="R28" i="10"/>
  <c r="Q28" i="10"/>
  <c r="P28" i="10"/>
  <c r="O28" i="10"/>
  <c r="N28" i="10"/>
  <c r="M28" i="10"/>
  <c r="L28" i="10"/>
  <c r="I28" i="10"/>
  <c r="H28" i="10"/>
  <c r="E28" i="10"/>
  <c r="C28" i="10"/>
  <c r="X27" i="10"/>
  <c r="W27" i="10"/>
  <c r="V27" i="10"/>
  <c r="U27" i="10"/>
  <c r="R27" i="10"/>
  <c r="Q27" i="10"/>
  <c r="P27" i="10"/>
  <c r="O27" i="10"/>
  <c r="N27" i="10"/>
  <c r="M27" i="10"/>
  <c r="L27" i="10"/>
  <c r="I27" i="10"/>
  <c r="H27" i="10"/>
  <c r="E27" i="10"/>
  <c r="C27" i="10"/>
  <c r="B27" i="10"/>
  <c r="B28" i="10"/>
  <c r="X21" i="10"/>
  <c r="W21" i="10"/>
  <c r="V21" i="10"/>
  <c r="U21" i="10"/>
  <c r="R21" i="10"/>
  <c r="Q21" i="10"/>
  <c r="P21" i="10"/>
  <c r="O21" i="10"/>
  <c r="N21" i="10"/>
  <c r="M21" i="10"/>
  <c r="L21" i="10"/>
  <c r="I21" i="10"/>
  <c r="H21" i="10"/>
  <c r="E21" i="10"/>
  <c r="C21" i="10"/>
  <c r="B21" i="10"/>
  <c r="X20" i="10"/>
  <c r="W20" i="10"/>
  <c r="V20" i="10"/>
  <c r="U20" i="10"/>
  <c r="R20" i="10"/>
  <c r="Q20" i="10"/>
  <c r="P20" i="10"/>
  <c r="O20" i="10"/>
  <c r="N20" i="10"/>
  <c r="M20" i="10"/>
  <c r="L20" i="10"/>
  <c r="I20" i="10"/>
  <c r="H20" i="10"/>
  <c r="E20" i="10"/>
  <c r="C20" i="10"/>
  <c r="B20" i="10"/>
  <c r="X19" i="10"/>
  <c r="W19" i="10"/>
  <c r="V19" i="10"/>
  <c r="U19" i="10"/>
  <c r="R19" i="10"/>
  <c r="Q19" i="10"/>
  <c r="P19" i="10"/>
  <c r="O19" i="10"/>
  <c r="N19" i="10"/>
  <c r="M19" i="10"/>
  <c r="L19" i="10"/>
  <c r="I19" i="10"/>
  <c r="H19" i="10"/>
  <c r="E19" i="10"/>
  <c r="C19" i="10"/>
  <c r="B19" i="10"/>
  <c r="X14" i="10"/>
  <c r="W14" i="10"/>
  <c r="V14" i="10"/>
  <c r="U14" i="10"/>
  <c r="R14" i="10"/>
  <c r="Q14" i="10"/>
  <c r="P14" i="10"/>
  <c r="O14" i="10"/>
  <c r="N14" i="10"/>
  <c r="M14" i="10"/>
  <c r="L14" i="10"/>
  <c r="I14" i="10"/>
  <c r="H14" i="10"/>
  <c r="E14" i="10"/>
  <c r="C14" i="10"/>
  <c r="B14" i="10"/>
  <c r="X10" i="10"/>
  <c r="W10" i="10"/>
  <c r="V10" i="10"/>
  <c r="U10" i="10"/>
  <c r="R10" i="10"/>
  <c r="Q10" i="10"/>
  <c r="P10" i="10"/>
  <c r="O10" i="10"/>
  <c r="N10" i="10"/>
  <c r="M10" i="10"/>
  <c r="L10" i="10"/>
  <c r="I10" i="10"/>
  <c r="H10" i="10"/>
  <c r="E10" i="10"/>
  <c r="C10" i="10"/>
  <c r="B10" i="10"/>
  <c r="X6" i="10"/>
  <c r="W6" i="10"/>
  <c r="V6" i="10"/>
  <c r="U6" i="10"/>
  <c r="R6" i="10"/>
  <c r="Q6" i="10"/>
  <c r="P6" i="10"/>
  <c r="O6" i="10"/>
  <c r="N6" i="10"/>
  <c r="M6" i="10"/>
  <c r="L6" i="10"/>
  <c r="E6" i="10"/>
  <c r="C6" i="10"/>
  <c r="B6" i="10"/>
  <c r="F4" i="49" l="1"/>
  <c r="D4" i="49"/>
  <c r="F5" i="49"/>
  <c r="D5" i="49"/>
  <c r="F14" i="49"/>
  <c r="D14" i="49"/>
  <c r="R42" i="38"/>
  <c r="R4" i="38" s="1"/>
  <c r="H42" i="38"/>
  <c r="H4" i="38" s="1"/>
  <c r="B4" i="38"/>
  <c r="C42" i="38"/>
  <c r="C4" i="38" s="1"/>
  <c r="D52" i="38"/>
  <c r="I44" i="38"/>
  <c r="D44" i="38"/>
  <c r="D50" i="38"/>
  <c r="D32" i="38"/>
  <c r="D18" i="58"/>
  <c r="E18" i="58"/>
  <c r="F18" i="58" s="1"/>
  <c r="H18" i="58"/>
  <c r="J18" i="58" s="1"/>
  <c r="D6" i="58"/>
  <c r="D18" i="56"/>
  <c r="E18" i="56"/>
  <c r="F18" i="56" s="1"/>
  <c r="H18" i="56"/>
  <c r="J18" i="56" s="1"/>
  <c r="B14" i="55"/>
  <c r="F6" i="55"/>
  <c r="J14" i="55"/>
  <c r="H17" i="55"/>
  <c r="J10" i="55"/>
  <c r="D4" i="38" l="1"/>
  <c r="D42" i="38"/>
  <c r="F14" i="55"/>
  <c r="D14" i="55"/>
  <c r="B17" i="55"/>
  <c r="J17" i="55"/>
  <c r="H18" i="55"/>
  <c r="J18" i="55" s="1"/>
  <c r="F17" i="55" l="1"/>
  <c r="D17" i="55"/>
  <c r="B18" i="55"/>
  <c r="F18" i="55" l="1"/>
  <c r="D18" i="55"/>
</calcChain>
</file>

<file path=xl/sharedStrings.xml><?xml version="1.0" encoding="utf-8"?>
<sst xmlns="http://schemas.openxmlformats.org/spreadsheetml/2006/main" count="512" uniqueCount="227">
  <si>
    <t>1T21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</si>
  <si>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</si>
  <si>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</si>
  <si>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</si>
  <si>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</si>
  <si>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</si>
  <si>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</si>
  <si>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</si>
  <si>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</si>
  <si>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</si>
  <si>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</si>
  <si>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</si>
  <si>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</si>
  <si>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</si>
  <si>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</si>
  <si>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>Estoques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</si>
  <si>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</si>
  <si>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</si>
  <si>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</si>
  <si>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</si>
  <si>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</si>
  <si>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</si>
  <si>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</si>
  <si>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</si>
  <si>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</si>
  <si>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</si>
  <si>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</si>
  <si>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</si>
  <si>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</si>
  <si>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</si>
  <si>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</si>
  <si>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</si>
  <si>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</si>
  <si>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</si>
  <si>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</si>
  <si>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</si>
  <si>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</si>
  <si>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</si>
  <si>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</si>
  <si>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</si>
  <si>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</si>
  <si>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</si>
  <si>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</si>
  <si>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</si>
  <si>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</si>
  <si>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Outros Custos</t>
  </si>
  <si>
    <t>EBIT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</si>
  <si>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</si>
  <si>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</si>
  <si>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</si>
  <si>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</si>
  <si>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</si>
  <si>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</si>
  <si>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</si>
  <si>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</si>
  <si>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</si>
  <si>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</si>
  <si>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</si>
  <si>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</si>
  <si>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</si>
  <si>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</si>
  <si>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</si>
  <si>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</si>
  <si>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</si>
  <si>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</si>
  <si>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</si>
  <si>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</si>
  <si>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</si>
  <si>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</si>
  <si>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</si>
  <si>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</si>
  <si>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</si>
  <si>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</si>
  <si>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</si>
  <si>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</si>
  <si>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</si>
  <si>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</si>
  <si>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</si>
  <si>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</si>
  <si>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</si>
  <si>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</si>
  <si>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</si>
  <si>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</si>
  <si>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</si>
  <si>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</si>
  <si>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</si>
  <si>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</si>
  <si>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</si>
  <si>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</si>
  <si>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</si>
  <si>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Contas a receber</t>
  </si>
  <si>
    <t>Imposto de renda e contribuição social compensáveis</t>
  </si>
  <si>
    <t>Impostos a recuperar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</si>
  <si>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</si>
  <si>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</si>
  <si>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</si>
  <si>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</si>
  <si>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</si>
  <si>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</si>
  <si>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</si>
  <si>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</si>
  <si>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</si>
  <si>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</si>
  <si>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</si>
  <si>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</si>
  <si>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</si>
  <si>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</si>
  <si>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</si>
  <si>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</si>
  <si>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</si>
  <si>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</si>
  <si>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</si>
  <si>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</si>
  <si>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</si>
  <si>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</si>
  <si>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</si>
  <si>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</si>
  <si>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</si>
  <si>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</si>
  <si>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t>(+) Despesas de IPO</t>
  </si>
  <si>
    <t>(+) Despesas de Fusões e Aquisições (M&amp;A)</t>
  </si>
  <si>
    <t/>
  </si>
  <si>
    <t>2T21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</si>
  <si>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</si>
  <si>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</si>
  <si>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</si>
  <si>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</si>
  <si>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</si>
  <si>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</si>
  <si>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</si>
  <si>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</si>
  <si>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</si>
  <si>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</si>
  <si>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</si>
  <si>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</si>
  <si>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</si>
  <si>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</si>
  <si>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</si>
  <si>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</si>
  <si>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</si>
  <si>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</si>
  <si>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</si>
  <si>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</si>
  <si>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</si>
  <si>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</si>
  <si>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</si>
  <si>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</si>
  <si>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</si>
  <si>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</si>
  <si>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</si>
  <si>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</si>
  <si>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Receita Bruta Locação / Receita Bruta</t>
  </si>
  <si>
    <t>% TaaS Telecom</t>
  </si>
  <si>
    <t>Telecom</t>
  </si>
  <si>
    <t>Margem Bruta (% Receita Líquida Telecom)</t>
  </si>
  <si>
    <t>Lucro Bruto Consolidado</t>
  </si>
  <si>
    <t>Margem Bruta (% Receita Líquida Consolidado)</t>
  </si>
  <si>
    <t>EBITDA Consolidado</t>
  </si>
  <si>
    <t>(-) Excl. Crédito ICMS na Base PIS/COFINS (17-20)</t>
  </si>
  <si>
    <t>EBITDA Ajustado Consolidado</t>
  </si>
  <si>
    <t>Margem Lucro Líquido (% Receita Líquida)</t>
  </si>
  <si>
    <t>Margem Lucro Líquido Ajustada (% Receita Líquida)</t>
  </si>
  <si>
    <t>EBIT (UDM)</t>
  </si>
  <si>
    <t>(-) Provisão para IR e CSLL (UDM)</t>
  </si>
  <si>
    <t>Lucro Operacional depois de impostos (NOPAT) = (A)</t>
  </si>
  <si>
    <t>(+) Dívida Bruta</t>
  </si>
  <si>
    <t>(+) Disponibilidades (Caixa e Equiv.) e Investimentos de CP</t>
  </si>
  <si>
    <t>Capital Investido</t>
  </si>
  <si>
    <t>ROIC = (A/B)</t>
  </si>
  <si>
    <t>Vendas Totais TaaS (VGV Locações)</t>
  </si>
  <si>
    <t>∆ %</t>
  </si>
  <si>
    <t>Aumento de capital e reservas - IPO, líq. dos gastos com emissão</t>
  </si>
  <si>
    <t xml:space="preserve">Variação no Caixa Líquido da Companhia </t>
  </si>
  <si>
    <t>Lucros acumulados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</si>
  <si>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</si>
  <si>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</si>
  <si>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</si>
  <si>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</si>
  <si>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</si>
  <si>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</si>
  <si>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</si>
  <si>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</si>
  <si>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</si>
  <si>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</si>
  <si>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</si>
  <si>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</si>
  <si>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</si>
  <si>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</si>
  <si>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-</t>
  </si>
  <si>
    <t>Imposto de renda e contribuição social</t>
  </si>
  <si>
    <t>Impostos de renda e contrinuição social diferidos</t>
  </si>
  <si>
    <t>Adiantamentos a fornecedores e depósitos judiciais</t>
  </si>
  <si>
    <t>Outros créditos</t>
  </si>
  <si>
    <t xml:space="preserve">Pagamento de processos judiciais e outros </t>
  </si>
  <si>
    <t>Caixa líquido gerado (aplicado) nas atividades operacionais</t>
  </si>
  <si>
    <t>Aplicação em investimento de curto prazo</t>
  </si>
  <si>
    <t>Caixa líquido gerado (aplicado) nas atividades de investimento:</t>
  </si>
  <si>
    <t>Aumento de reservas de capital</t>
  </si>
  <si>
    <t>(+) Patrimônio Líquido</t>
  </si>
  <si>
    <r>
      <rPr>
        <b/>
        <sz val="10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</si>
  <si>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t xml:space="preserve">Demonstração do Resultado Telecom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</si>
  <si>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Demonstrações dos Fluxos de Caixa Consolidado
</t>
    </r>
    <r>
      <rPr>
        <sz val="8"/>
        <color theme="0"/>
        <rFont val="Montserrat Light"/>
        <scheme val="minor"/>
      </rPr>
      <t>(R$ milhões, exceto quando indicado)</t>
    </r>
  </si>
  <si>
    <t>1T22</t>
  </si>
  <si>
    <t>2T22</t>
  </si>
  <si>
    <t>3T22</t>
  </si>
  <si>
    <t>4T22</t>
  </si>
  <si>
    <t>Enterprise</t>
  </si>
  <si>
    <t>Margem Bruta (% Receita Líquida Enterprise)</t>
  </si>
  <si>
    <t>Solar</t>
  </si>
  <si>
    <t>Margem Bruta (% Receita Líquida Solar)</t>
  </si>
  <si>
    <t>ROIC
(R$ milhões, exceto quando indicado)</t>
  </si>
  <si>
    <t>Capital Investido Média 2021 e 2020 = (B)</t>
  </si>
  <si>
    <t>% TaaS Enterprise</t>
  </si>
  <si>
    <t>% TaaS Solar</t>
  </si>
  <si>
    <r>
      <rPr>
        <b/>
        <sz val="10"/>
        <color theme="0"/>
        <rFont val="Montserrat Light"/>
        <scheme val="minor"/>
      </rPr>
      <t>Destaques</t>
    </r>
    <r>
      <rPr>
        <b/>
        <sz val="8"/>
        <color theme="0"/>
        <rFont val="Montserrat Light"/>
        <scheme val="minor"/>
      </rPr>
      <t xml:space="preserve">
(R$ milhões, exceto quando indicado)</t>
    </r>
  </si>
  <si>
    <t>2022 Acum.</t>
  </si>
  <si>
    <t>2021 Acum.</t>
  </si>
  <si>
    <t>(-) Excl. Subvenção ICMS Base IRPJ/CSLL (17-20)</t>
  </si>
  <si>
    <r>
      <t xml:space="preserve">Demonstração do Resultado Enterprise
</t>
    </r>
    <r>
      <rPr>
        <sz val="8"/>
        <color theme="0"/>
        <rFont val="Montserrat Light"/>
        <scheme val="minor"/>
      </rPr>
      <t>(R$ milhares, exceto quando indicado)</t>
    </r>
  </si>
  <si>
    <r>
      <t xml:space="preserve">Demonstração do Resultado Solar
</t>
    </r>
    <r>
      <rPr>
        <sz val="8"/>
        <color theme="0"/>
        <rFont val="Montserrat Light"/>
        <scheme val="minor"/>
      </rPr>
      <t>(R$ milhares, exceto quando indicado)</t>
    </r>
  </si>
  <si>
    <t>Balanço Patrimonial Consolidado
(R$ milhares, exceto quando indicado)</t>
  </si>
  <si>
    <t>Ações em tesouraria</t>
  </si>
  <si>
    <t xml:space="preserve">Recompra de ações </t>
  </si>
  <si>
    <t>Lucro Bruto
(R$ milhões, exceto quando indicado)</t>
  </si>
  <si>
    <r>
      <rPr>
        <b/>
        <sz val="10"/>
        <color theme="0"/>
        <rFont val="Montserrat Light"/>
        <family val="3"/>
        <scheme val="minor"/>
      </rPr>
      <t>Reconciliação EBITDA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</si>
  <si>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r>
      <t xml:space="preserve">Lucro Líquido
</t>
    </r>
    <r>
      <rPr>
        <sz val="8"/>
        <color theme="0"/>
        <rFont val="Montserrat Light"/>
        <family val="3"/>
        <scheme val="minor"/>
      </rPr>
      <t>(R$ milhões, exceto quando indicado)</t>
    </r>
  </si>
  <si>
    <r>
      <rPr>
        <b/>
        <sz val="10"/>
        <color theme="0"/>
        <rFont val="Montserrat Light"/>
        <family val="3"/>
        <scheme val="minor"/>
      </rPr>
      <t>Reconciliação Lucro Líquido Ajustado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</si>
</sst>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  <numFmt numFmtId="170" formatCode="* #,##0_-;\(#,##0\)_-;_ * &quot;-&quot;_-;_-@_-"/>
  </numFmts>
  <fonts count="73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sz val="8"/>
      <color theme="0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sz val="7"/>
      <color rgb="FF000000"/>
      <name val="Montserrat Light"/>
      <family val="3"/>
      <scheme val="minor"/>
    </font>
    <font>
      <sz val="7"/>
      <color theme="1"/>
      <name val="Montserrat Light"/>
      <family val="3"/>
      <scheme val="minor"/>
    </font>
    <font>
      <sz val="8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b/>
      <sz val="8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9"/>
      <color theme="1"/>
      <name val="Arial"/>
      <family val="2"/>
    </font>
    <font>
      <sz val="7.5"/>
      <color theme="1"/>
      <name val="Montserrat Light"/>
      <family val="3"/>
      <scheme val="minor"/>
    </font>
    <font>
      <b/>
      <sz val="8"/>
      <color rgb="FFFF000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7"/>
      <name val="Montserrat Light"/>
      <family val="3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i/>
      <sz val="8"/>
      <name val="Montserrat Light"/>
      <scheme val="minor"/>
    </font>
    <font>
      <i/>
      <sz val="8"/>
      <color rgb="FF000000"/>
      <name val="Montserrat Light"/>
      <scheme val="minor"/>
    </font>
    <font>
      <i/>
      <sz val="7.5"/>
      <color theme="1"/>
      <name val="Montserrat Light"/>
      <family val="3"/>
      <scheme val="minor"/>
    </font>
    <font>
      <sz val="10"/>
      <color rgb="FFFF0000"/>
      <name val="Montserrat Light"/>
      <scheme val="minor"/>
    </font>
    <font>
      <sz val="7"/>
      <color rgb="FFFF0000"/>
      <name val="Montserrat Light"/>
      <scheme val="minor"/>
    </font>
    <font>
      <sz val="9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sz val="9"/>
      <color rgb="FF000000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sz val="7.5"/>
      <name val="Montserrat Light"/>
      <family val="3"/>
      <scheme val="minor"/>
    </font>
    <font>
      <b/>
      <sz val="7.5"/>
      <name val="Montserrat Light"/>
      <family val="3"/>
      <scheme val="minor"/>
    </font>
    <font>
      <b/>
      <sz val="9"/>
      <name val="Montserrat Light"/>
      <family val="3"/>
      <scheme val="minor"/>
    </font>
    <font>
      <sz val="9"/>
      <name val="Montserrat Light"/>
      <family val="3"/>
      <scheme val="minor"/>
    </font>
    <font>
      <i/>
      <sz val="9"/>
      <name val="Montserrat Light"/>
      <family val="3"/>
      <scheme val="minor"/>
    </font>
    <font>
      <i/>
      <sz val="9"/>
      <color rgb="FF000000"/>
      <name val="Montserrat Light"/>
      <family val="3"/>
      <scheme val="minor"/>
    </font>
    <font>
      <i/>
      <sz val="9"/>
      <color theme="1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b/>
      <i/>
      <sz val="8"/>
      <color theme="1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9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6" fontId="2" fillId="0" borderId="0" xfId="1" applyNumberFormat="1" applyFont="1" applyFill="1" applyAlignment="1">
      <alignment horizontal="righ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17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1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166" fontId="24" fillId="0" borderId="0" xfId="1" applyNumberFormat="1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27" fillId="0" borderId="0" xfId="1" applyNumberFormat="1" applyFont="1" applyFill="1" applyAlignment="1">
      <alignment horizontal="right" vertical="center" wrapText="1"/>
    </xf>
    <xf numFmtId="3" fontId="28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27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27" fillId="3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/>
    </xf>
    <xf numFmtId="0" fontId="15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4" fontId="10" fillId="0" borderId="0" xfId="0" applyNumberFormat="1" applyFont="1"/>
    <xf numFmtId="166" fontId="31" fillId="0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164" fontId="35" fillId="0" borderId="0" xfId="0" applyNumberFormat="1" applyFont="1" applyAlignment="1">
      <alignment horizontal="right" vertical="center"/>
    </xf>
    <xf numFmtId="164" fontId="38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2" borderId="0" xfId="0" applyFont="1" applyFill="1" applyAlignment="1">
      <alignment horizontal="left" vertical="center" wrapText="1"/>
    </xf>
    <xf numFmtId="164" fontId="38" fillId="2" borderId="0" xfId="0" applyNumberFormat="1" applyFont="1" applyFill="1" applyAlignment="1">
      <alignment horizontal="right" vertical="center"/>
    </xf>
    <xf numFmtId="167" fontId="34" fillId="0" borderId="0" xfId="1" applyNumberFormat="1" applyFont="1" applyFill="1" applyAlignment="1">
      <alignment horizontal="right" vertical="center" wrapText="1"/>
    </xf>
    <xf numFmtId="164" fontId="39" fillId="0" borderId="0" xfId="1" applyNumberFormat="1" applyFont="1" applyFill="1" applyAlignment="1">
      <alignment horizontal="righ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Alignment="1">
      <alignment horizontal="right"/>
    </xf>
    <xf numFmtId="0" fontId="38" fillId="0" borderId="0" xfId="0" applyFont="1"/>
    <xf numFmtId="170" fontId="42" fillId="0" borderId="0" xfId="0" applyNumberFormat="1" applyFont="1" applyAlignment="1">
      <alignment vertical="center"/>
    </xf>
    <xf numFmtId="4" fontId="5" fillId="0" borderId="0" xfId="0" applyNumberFormat="1" applyFont="1"/>
    <xf numFmtId="4" fontId="0" fillId="0" borderId="0" xfId="0" applyNumberFormat="1"/>
    <xf numFmtId="4" fontId="9" fillId="0" borderId="0" xfId="0" applyNumberFormat="1" applyFont="1"/>
    <xf numFmtId="4" fontId="0" fillId="2" borderId="0" xfId="0" applyNumberFormat="1" applyFill="1"/>
    <xf numFmtId="3" fontId="5" fillId="0" borderId="0" xfId="0" applyNumberFormat="1" applyFont="1"/>
    <xf numFmtId="0" fontId="43" fillId="0" borderId="0" xfId="0" applyFont="1" applyAlignment="1">
      <alignment horizontal="right" vertical="center"/>
    </xf>
    <xf numFmtId="0" fontId="44" fillId="0" borderId="0" xfId="0" applyFont="1" applyAlignment="1">
      <alignment horizontal="left"/>
    </xf>
    <xf numFmtId="169" fontId="40" fillId="0" borderId="0" xfId="0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167" fontId="37" fillId="2" borderId="0" xfId="1" applyNumberFormat="1" applyFont="1" applyFill="1" applyAlignment="1">
      <alignment horizontal="right" vertical="center" wrapText="1"/>
    </xf>
    <xf numFmtId="164" fontId="37" fillId="2" borderId="0" xfId="1" applyNumberFormat="1" applyFont="1" applyFill="1" applyAlignment="1">
      <alignment horizontal="right" vertical="center" wrapText="1"/>
    </xf>
    <xf numFmtId="166" fontId="35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45" fillId="4" borderId="0" xfId="0" applyFont="1" applyFill="1" applyAlignment="1">
      <alignment horizontal="center" vertical="center" wrapText="1"/>
    </xf>
    <xf numFmtId="9" fontId="19" fillId="0" borderId="0" xfId="0" applyNumberFormat="1" applyFont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right" vertical="center"/>
    </xf>
    <xf numFmtId="0" fontId="45" fillId="5" borderId="2" xfId="0" applyFont="1" applyFill="1" applyBorder="1" applyAlignment="1">
      <alignment horizontal="center" vertical="center" wrapText="1"/>
    </xf>
    <xf numFmtId="167" fontId="37" fillId="0" borderId="0" xfId="1" applyNumberFormat="1" applyFont="1" applyFill="1" applyAlignment="1">
      <alignment horizontal="right" vertical="center" wrapText="1"/>
    </xf>
    <xf numFmtId="4" fontId="19" fillId="2" borderId="0" xfId="0" applyNumberFormat="1" applyFont="1" applyFill="1" applyAlignment="1">
      <alignment vertical="center"/>
    </xf>
    <xf numFmtId="166" fontId="3" fillId="2" borderId="0" xfId="1" applyNumberFormat="1" applyFont="1" applyFill="1" applyAlignment="1">
      <alignment horizontal="right" vertical="center" wrapText="1"/>
    </xf>
    <xf numFmtId="166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vertical="center" wrapText="1"/>
    </xf>
    <xf numFmtId="9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 wrapText="1" indent="1"/>
    </xf>
    <xf numFmtId="166" fontId="3" fillId="0" borderId="0" xfId="1" applyNumberFormat="1" applyFont="1" applyFill="1" applyAlignment="1">
      <alignment horizontal="right" vertical="center" wrapText="1"/>
    </xf>
    <xf numFmtId="166" fontId="9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9" fontId="9" fillId="0" borderId="0" xfId="0" applyNumberFormat="1" applyFont="1" applyAlignment="1">
      <alignment horizontal="right"/>
    </xf>
    <xf numFmtId="9" fontId="9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9" fontId="3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8" fontId="2" fillId="0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50" fillId="0" borderId="0" xfId="0" applyFont="1" applyAlignment="1">
      <alignment horizontal="left" vertical="center" wrapText="1" indent="1"/>
    </xf>
    <xf numFmtId="164" fontId="51" fillId="0" borderId="0" xfId="1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 vertical="center"/>
    </xf>
    <xf numFmtId="9" fontId="3" fillId="3" borderId="0" xfId="0" applyNumberFormat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167" fontId="2" fillId="6" borderId="0" xfId="1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1"/>
    </xf>
    <xf numFmtId="166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2" fillId="4" borderId="0" xfId="0" applyFont="1" applyFill="1"/>
    <xf numFmtId="0" fontId="22" fillId="0" borderId="0" xfId="0" applyFont="1"/>
    <xf numFmtId="0" fontId="4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164" fontId="2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/>
    <xf numFmtId="0" fontId="38" fillId="0" borderId="0" xfId="0" applyFont="1" applyAlignment="1">
      <alignment horizontal="right" vertical="center"/>
    </xf>
    <xf numFmtId="164" fontId="47" fillId="0" borderId="0" xfId="1" applyNumberFormat="1" applyFont="1" applyFill="1" applyAlignment="1">
      <alignment horizontal="right" vertical="center" wrapText="1"/>
    </xf>
    <xf numFmtId="0" fontId="50" fillId="0" borderId="0" xfId="0" applyFont="1" applyAlignment="1">
      <alignment horizontal="left" vertical="center" wrapText="1"/>
    </xf>
    <xf numFmtId="166" fontId="2" fillId="0" borderId="0" xfId="39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166" fontId="3" fillId="0" borderId="0" xfId="39" applyNumberFormat="1" applyFont="1" applyFill="1" applyAlignment="1">
      <alignment horizontal="right" vertical="center" wrapText="1"/>
    </xf>
    <xf numFmtId="166" fontId="3" fillId="2" borderId="0" xfId="39" applyNumberFormat="1" applyFont="1" applyFill="1" applyAlignment="1">
      <alignment horizontal="right" vertical="center" wrapText="1"/>
    </xf>
    <xf numFmtId="164" fontId="51" fillId="0" borderId="0" xfId="39" applyNumberFormat="1" applyFont="1" applyFill="1" applyAlignment="1">
      <alignment horizontal="right" vertical="center" wrapText="1"/>
    </xf>
    <xf numFmtId="0" fontId="10" fillId="0" borderId="0" xfId="0" applyFont="1" applyAlignment="1">
      <alignment vertical="center"/>
    </xf>
    <xf numFmtId="167" fontId="2" fillId="0" borderId="0" xfId="39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9" fontId="2" fillId="0" borderId="0" xfId="39" applyNumberFormat="1" applyFont="1" applyFill="1" applyAlignment="1">
      <alignment horizontal="right" vertical="center" wrapText="1"/>
    </xf>
    <xf numFmtId="166" fontId="2" fillId="6" borderId="0" xfId="39" applyNumberFormat="1" applyFont="1" applyFill="1" applyAlignment="1">
      <alignment horizontal="right" vertical="center" wrapText="1"/>
    </xf>
    <xf numFmtId="9" fontId="3" fillId="0" borderId="0" xfId="1" applyNumberFormat="1" applyFont="1" applyFill="1" applyAlignment="1">
      <alignment horizontal="right" vertical="center" wrapText="1"/>
    </xf>
    <xf numFmtId="169" fontId="52" fillId="0" borderId="0" xfId="0" applyNumberFormat="1" applyFont="1" applyAlignment="1">
      <alignment horizontal="right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right" vertical="center"/>
    </xf>
    <xf numFmtId="4" fontId="2" fillId="0" borderId="0" xfId="39" applyNumberFormat="1" applyFont="1" applyFill="1" applyAlignment="1">
      <alignment horizontal="right" vertical="center" wrapText="1"/>
    </xf>
    <xf numFmtId="166" fontId="34" fillId="6" borderId="0" xfId="1" applyNumberFormat="1" applyFont="1" applyFill="1" applyAlignment="1">
      <alignment horizontal="right" vertical="center" wrapText="1"/>
    </xf>
    <xf numFmtId="9" fontId="5" fillId="0" borderId="0" xfId="0" applyNumberFormat="1" applyFont="1" applyAlignment="1">
      <alignment horizontal="right" vertical="center"/>
    </xf>
    <xf numFmtId="0" fontId="12" fillId="5" borderId="2" xfId="0" applyFont="1" applyFill="1" applyBorder="1" applyAlignment="1">
      <alignment horizontal="center" vertical="center" wrapText="1"/>
    </xf>
    <xf numFmtId="166" fontId="9" fillId="2" borderId="0" xfId="1" applyNumberFormat="1" applyFont="1" applyFill="1" applyAlignment="1">
      <alignment horizontal="right" vertical="center" wrapText="1"/>
    </xf>
    <xf numFmtId="166" fontId="5" fillId="0" borderId="0" xfId="1" applyNumberFormat="1" applyFont="1" applyFill="1" applyAlignment="1">
      <alignment horizontal="right" vertical="center" wrapText="1"/>
    </xf>
    <xf numFmtId="166" fontId="9" fillId="0" borderId="0" xfId="1" applyNumberFormat="1" applyFont="1" applyFill="1" applyAlignment="1">
      <alignment horizontal="right" vertical="center" wrapText="1"/>
    </xf>
    <xf numFmtId="164" fontId="55" fillId="0" borderId="0" xfId="0" applyNumberFormat="1" applyFont="1" applyAlignment="1">
      <alignment horizontal="right" vertical="center"/>
    </xf>
    <xf numFmtId="169" fontId="56" fillId="0" borderId="0" xfId="0" applyNumberFormat="1" applyFont="1" applyAlignment="1">
      <alignment horizontal="right" vertical="center"/>
    </xf>
    <xf numFmtId="0" fontId="55" fillId="0" borderId="0" xfId="0" applyFont="1" applyAlignment="1">
      <alignment horizontal="right" vertical="center"/>
    </xf>
    <xf numFmtId="164" fontId="57" fillId="2" borderId="0" xfId="1" applyNumberFormat="1" applyFont="1" applyFill="1" applyAlignment="1">
      <alignment horizontal="right" vertical="center" wrapText="1"/>
    </xf>
    <xf numFmtId="169" fontId="52" fillId="0" borderId="0" xfId="0" applyNumberFormat="1" applyFont="1" applyAlignment="1">
      <alignment horizontal="right" vertical="center"/>
    </xf>
    <xf numFmtId="0" fontId="55" fillId="0" borderId="0" xfId="0" applyFont="1" applyAlignment="1">
      <alignment vertical="center"/>
    </xf>
    <xf numFmtId="164" fontId="58" fillId="2" borderId="0" xfId="0" applyNumberFormat="1" applyFont="1" applyFill="1" applyAlignment="1">
      <alignment horizontal="right" vertical="center"/>
    </xf>
    <xf numFmtId="167" fontId="59" fillId="0" borderId="0" xfId="1" applyNumberFormat="1" applyFont="1" applyFill="1" applyAlignment="1">
      <alignment horizontal="right" vertical="center" wrapText="1"/>
    </xf>
    <xf numFmtId="0" fontId="48" fillId="4" borderId="1" xfId="0" applyFont="1" applyFill="1" applyBorder="1" applyAlignment="1">
      <alignment horizontal="left" vertical="center" wrapText="1"/>
    </xf>
    <xf numFmtId="0" fontId="61" fillId="4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61" fillId="5" borderId="2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64" fontId="62" fillId="0" borderId="0" xfId="1" applyNumberFormat="1" applyFont="1" applyFill="1" applyAlignment="1">
      <alignment horizontal="right" vertical="center" wrapText="1"/>
    </xf>
    <xf numFmtId="0" fontId="63" fillId="0" borderId="0" xfId="0" applyFont="1" applyAlignment="1">
      <alignment horizontal="right" vertical="center"/>
    </xf>
    <xf numFmtId="0" fontId="64" fillId="0" borderId="0" xfId="0" applyFont="1" applyAlignment="1">
      <alignment horizontal="left" vertical="center" wrapText="1" indent="2"/>
    </xf>
    <xf numFmtId="0" fontId="65" fillId="0" borderId="0" xfId="0" applyFont="1" applyAlignment="1">
      <alignment horizontal="left" vertical="center" wrapText="1" indent="1"/>
    </xf>
    <xf numFmtId="167" fontId="38" fillId="2" borderId="0" xfId="0" applyNumberFormat="1" applyFont="1" applyFill="1" applyAlignment="1">
      <alignment horizontal="right" vertical="center"/>
    </xf>
    <xf numFmtId="167" fontId="35" fillId="0" borderId="0" xfId="0" applyNumberFormat="1" applyFont="1" applyAlignment="1">
      <alignment horizontal="right" vertical="center"/>
    </xf>
    <xf numFmtId="0" fontId="66" fillId="2" borderId="0" xfId="0" applyFont="1" applyFill="1" applyAlignment="1">
      <alignment horizontal="left" vertical="center" wrapText="1"/>
    </xf>
    <xf numFmtId="167" fontId="57" fillId="2" borderId="0" xfId="1" applyNumberFormat="1" applyFont="1" applyFill="1" applyAlignment="1">
      <alignment horizontal="right" vertical="center" wrapText="1"/>
    </xf>
    <xf numFmtId="164" fontId="47" fillId="0" borderId="0" xfId="0" applyNumberFormat="1" applyFont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167" fontId="55" fillId="0" borderId="0" xfId="0" applyNumberFormat="1" applyFont="1" applyAlignment="1">
      <alignment horizontal="right" vertical="center"/>
    </xf>
    <xf numFmtId="166" fontId="35" fillId="0" borderId="0" xfId="0" applyNumberFormat="1" applyFont="1" applyAlignment="1">
      <alignment horizontal="right" vertical="center"/>
    </xf>
    <xf numFmtId="0" fontId="68" fillId="0" borderId="0" xfId="0" applyFont="1" applyAlignment="1">
      <alignment horizontal="left" vertical="center" wrapText="1"/>
    </xf>
    <xf numFmtId="164" fontId="69" fillId="0" borderId="0" xfId="1" applyNumberFormat="1" applyFont="1" applyFill="1" applyAlignment="1">
      <alignment horizontal="right" vertical="center" wrapText="1"/>
    </xf>
    <xf numFmtId="169" fontId="70" fillId="0" borderId="0" xfId="0" applyNumberFormat="1" applyFont="1" applyAlignment="1">
      <alignment horizontal="right" vertical="center"/>
    </xf>
    <xf numFmtId="0" fontId="67" fillId="0" borderId="0" xfId="0" applyFont="1" applyAlignment="1">
      <alignment horizontal="left" vertical="center" wrapText="1" indent="2"/>
    </xf>
    <xf numFmtId="0" fontId="66" fillId="0" borderId="0" xfId="0" applyFont="1" applyAlignment="1">
      <alignment horizontal="left" vertical="center" wrapText="1" indent="1"/>
    </xf>
    <xf numFmtId="167" fontId="57" fillId="0" borderId="0" xfId="1" applyNumberFormat="1" applyFont="1" applyFill="1" applyAlignment="1">
      <alignment horizontal="right" vertical="center" wrapText="1"/>
    </xf>
    <xf numFmtId="164" fontId="58" fillId="0" borderId="0" xfId="0" applyNumberFormat="1" applyFont="1" applyAlignment="1">
      <alignment horizontal="right" vertical="center"/>
    </xf>
    <xf numFmtId="0" fontId="58" fillId="0" borderId="0" xfId="0" applyFont="1" applyAlignment="1">
      <alignment horizontal="right" vertical="center"/>
    </xf>
    <xf numFmtId="0" fontId="71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9" fontId="35" fillId="0" borderId="0" xfId="0" applyNumberFormat="1" applyFont="1" applyAlignment="1">
      <alignment vertical="center"/>
    </xf>
    <xf numFmtId="169" fontId="72" fillId="2" borderId="0" xfId="0" applyNumberFormat="1" applyFont="1" applyFill="1" applyAlignment="1">
      <alignment horizontal="right" vertical="center"/>
    </xf>
  </cellXfs>
  <cellStyles count="41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0" xfId="39" xr:uid="{F365C9AB-C05A-4484-89F7-C9FD79D0DE48}"/>
    <cellStyle name="Vírgula 12" xfId="26" xr:uid="{71AF0E61-B017-489C-84EE-A210704FF144}"/>
    <cellStyle name="Vírgula 12 2" xfId="38" xr:uid="{3C1F0A79-2B02-4B99-ACCA-4863FDB62716}"/>
    <cellStyle name="Vírgula 2" xfId="2" xr:uid="{B5FB1E84-2AD0-4EC3-A9C7-347035A6F8D2}"/>
    <cellStyle name="Vírgula 2 10" xfId="19" xr:uid="{868ACD20-058C-4C69-89B3-1A046A7114C7}"/>
    <cellStyle name="Vírgula 2 10 2" xfId="36" xr:uid="{4B335B4C-1F4E-4893-9D76-34F34EDC1EDF}"/>
    <cellStyle name="Vírgula 2 12" xfId="12" xr:uid="{063FA39A-0454-404E-B1A4-09A2D4E7AB09}"/>
    <cellStyle name="Vírgula 2 12 2" xfId="31" xr:uid="{6238BC1C-686B-4875-A8C3-C141FF3E3E35}"/>
    <cellStyle name="Vírgula 2 2" xfId="9" xr:uid="{3305C4B6-4BCF-4456-A210-149E335A4DC0}"/>
    <cellStyle name="Vírgula 2 2 10" xfId="5" xr:uid="{EFA82984-5BB6-4EAD-BAF7-B2BE6121AFF0}"/>
    <cellStyle name="Vírgula 2 2 10 2" xfId="29" xr:uid="{EB1A2CF9-F953-48B2-BC71-DDB312482100}"/>
    <cellStyle name="Vírgula 2 2 9 2" xfId="14" xr:uid="{35BCBAB3-9D4C-46BE-B2AA-C942DD32FDBB}"/>
    <cellStyle name="Vírgula 2 2 9 2 2" xfId="32" xr:uid="{08E305FC-E707-4F64-8D16-CCE2133246E8}"/>
    <cellStyle name="Vírgula 2 3" xfId="28" xr:uid="{D278702B-6398-4076-919D-C57E223828F5}"/>
    <cellStyle name="Vírgula 20" xfId="15" xr:uid="{B05F7847-36C5-48B5-9012-04566F8CFA9A}"/>
    <cellStyle name="Vírgula 20 2" xfId="33" xr:uid="{D78F5F4D-188D-4DD4-B892-08416CEEC639}"/>
    <cellStyle name="Vírgula 22" xfId="40" xr:uid="{E07E2F43-CA52-4C88-BE3B-4D57178C774F}"/>
    <cellStyle name="Vírgula 29" xfId="7" xr:uid="{2774E7F6-F0E6-45B4-BBDC-FDA6102F3B11}"/>
    <cellStyle name="Vírgula 29 2" xfId="24" xr:uid="{44B9FFCE-6D22-4D1B-BE08-736193F75B89}"/>
    <cellStyle name="Vírgula 29 2 2" xfId="37" xr:uid="{55E8D8F0-723A-47C5-BE98-2A99EFB3BA30}"/>
    <cellStyle name="Vírgula 3" xfId="10" xr:uid="{9438ADCC-1D86-4835-A305-D4506772F1CA}"/>
    <cellStyle name="Vírgula 3 10" xfId="17" xr:uid="{DBE2C7F8-60B0-4407-817F-95C68A7B4D33}"/>
    <cellStyle name="Vírgula 3 10 2" xfId="35" xr:uid="{4D8DB94E-524A-4167-8BB1-813446BFB492}"/>
    <cellStyle name="Vírgula 4" xfId="27" xr:uid="{14C68E25-273F-478F-A29A-BD4D0ADFDEE4}"/>
    <cellStyle name="Vírgula 4 10" xfId="6" xr:uid="{62902F86-5A9F-4C96-B9D8-1BF2BA229615}"/>
    <cellStyle name="Vírgula 4 10 2" xfId="30" xr:uid="{18413F0A-8A79-454E-8A0C-E7A99660CF3E}"/>
    <cellStyle name="Vírgula 7 9" xfId="16" xr:uid="{ADAC4347-C875-4C11-B110-F96E45B39E90}"/>
    <cellStyle name="Vírgula 7 9 2" xfId="34" xr:uid="{BB5AE216-4165-434C-8712-69287CAB64D1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16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66" Type="http://schemas.openxmlformats.org/officeDocument/2006/relationships/externalLink" Target="externalLinks/externalLink53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8.xml"/><Relationship Id="rId1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34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544184</xdr:colOff>
      <xdr:row>37</xdr:row>
      <xdr:rowOff>164995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3962732" cy="7720769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24</xdr:row>
      <xdr:rowOff>0</xdr:rowOff>
    </xdr:from>
    <xdr:to>
      <xdr:col>8</xdr:col>
      <xdr:colOff>171450</xdr:colOff>
      <xdr:row>33</xdr:row>
      <xdr:rowOff>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1457325" y="5029200"/>
          <a:ext cx="5038725" cy="1885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3T22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  <sheetName val="P&amp;L Flash"/>
      <sheetName val="EVOLUÇÃO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  <sheetName val="TITRE"/>
      <sheetName val="ACT Input (2)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  <sheetName val="Sheet1"/>
      <sheetName val="Market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  <sheetName val="razaoFCA"/>
      <sheetName val="razaoSEDE"/>
      <sheetName val="titles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zoomScale="70" zoomScaleNormal="7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Y7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" defaultRowHeight="10.8" outlineLevelRow="2" outlineLevelCol="1" x14ac:dyDescent="0.4"/>
  <cols>
    <col min="1" max="1" width="41.4140625" style="42" customWidth="1"/>
    <col min="2" max="3" width="8.08203125" style="42" customWidth="1"/>
    <col min="4" max="4" width="7" style="42" customWidth="1"/>
    <col min="5" max="5" width="8.08203125" style="42" customWidth="1"/>
    <col min="6" max="6" width="7" style="42" customWidth="1"/>
    <col min="7" max="7" width="1" style="42" customWidth="1"/>
    <col min="8" max="9" width="8.08203125" style="42" customWidth="1"/>
    <col min="10" max="10" width="8.08203125" style="43" customWidth="1"/>
    <col min="11" max="11" width="1" style="42" customWidth="1"/>
    <col min="12" max="13" width="8.08203125" style="42" customWidth="1" outlineLevel="1"/>
    <col min="14" max="14" width="8.08203125" style="42" customWidth="1"/>
    <col min="15" max="17" width="8.08203125" style="42" customWidth="1" outlineLevel="1"/>
    <col min="18" max="18" width="8.08203125" style="42" customWidth="1"/>
    <col min="19" max="19" width="8.08203125" style="42" customWidth="1" outlineLevel="1"/>
    <col min="20" max="20" width="1" style="42" customWidth="1"/>
    <col min="21" max="23" width="8.08203125" style="42" customWidth="1"/>
    <col min="24" max="24" width="6.9140625" style="42" customWidth="1"/>
    <col min="25" max="25" width="9" style="42" customWidth="1"/>
    <col min="26" max="16384" width="9" style="42"/>
  </cols>
  <sheetData>
    <row r="1" spans="1:25" s="29" customFormat="1" x14ac:dyDescent="0.4">
      <c r="B1" s="30"/>
      <c r="J1" s="31"/>
      <c r="L1" s="30"/>
    </row>
    <row r="2" spans="1:25" s="26" customFormat="1" ht="33" customHeight="1" x14ac:dyDescent="0.4">
      <c r="A2" s="32" t="s">
        <v>199</v>
      </c>
      <c r="B2" s="16" t="s">
        <v>204</v>
      </c>
      <c r="C2" s="16" t="s">
        <v>123</v>
      </c>
      <c r="D2" s="99" t="s">
        <v>134</v>
      </c>
      <c r="E2" s="16" t="s">
        <v>203</v>
      </c>
      <c r="F2" s="99" t="s">
        <v>134</v>
      </c>
      <c r="G2" s="96"/>
      <c r="H2" s="18">
        <v>2022</v>
      </c>
      <c r="I2" s="18">
        <v>2021</v>
      </c>
      <c r="J2" s="18" t="s">
        <v>134</v>
      </c>
      <c r="K2" s="162"/>
      <c r="L2" s="16" t="s">
        <v>0</v>
      </c>
      <c r="M2" s="16" t="s">
        <v>122</v>
      </c>
      <c r="N2" s="16" t="s">
        <v>123</v>
      </c>
      <c r="O2" s="16" t="s">
        <v>124</v>
      </c>
      <c r="P2" s="16" t="s">
        <v>202</v>
      </c>
      <c r="Q2" s="16" t="s">
        <v>203</v>
      </c>
      <c r="R2" s="16" t="s">
        <v>204</v>
      </c>
      <c r="S2" s="16" t="s">
        <v>205</v>
      </c>
      <c r="T2" s="96"/>
      <c r="U2" s="18">
        <v>2018</v>
      </c>
      <c r="V2" s="18">
        <v>2019</v>
      </c>
      <c r="W2" s="18">
        <v>2020</v>
      </c>
      <c r="X2" s="18">
        <v>2021</v>
      </c>
    </row>
    <row r="3" spans="1:25" s="29" customFormat="1" ht="3.75" customHeight="1" x14ac:dyDescent="0.4">
      <c r="A3" s="34"/>
      <c r="B3" s="35"/>
      <c r="C3" s="35"/>
      <c r="D3" s="36" t="s">
        <v>121</v>
      </c>
      <c r="E3" s="35"/>
      <c r="F3" s="36" t="s">
        <v>121</v>
      </c>
      <c r="G3" s="36"/>
      <c r="H3" s="35"/>
      <c r="I3" s="35"/>
      <c r="J3" s="36" t="s">
        <v>121</v>
      </c>
      <c r="K3" s="163"/>
      <c r="L3" s="35"/>
      <c r="M3" s="35"/>
      <c r="N3" s="35"/>
      <c r="O3" s="35"/>
      <c r="P3" s="35"/>
      <c r="Q3" s="35"/>
      <c r="R3" s="35"/>
      <c r="S3" s="35"/>
      <c r="T3" s="36"/>
      <c r="U3" s="35"/>
      <c r="V3" s="35"/>
      <c r="W3" s="35"/>
    </row>
    <row r="4" spans="1:25" s="38" customFormat="1" ht="12" x14ac:dyDescent="0.4">
      <c r="A4" s="48" t="s">
        <v>1</v>
      </c>
      <c r="B4" s="14">
        <v>239958.52428432961</v>
      </c>
      <c r="C4" s="14">
        <v>266851.37756990531</v>
      </c>
      <c r="D4" s="70">
        <f>IFERROR($B4/C4-1,"n.a.")</f>
        <v>-0.10077839406517863</v>
      </c>
      <c r="E4" s="14">
        <v>267894.82892409491</v>
      </c>
      <c r="F4" s="70">
        <f>IFERROR($B4/E4-1,"n.a.")</f>
        <v>-0.10428086556191329</v>
      </c>
      <c r="G4" s="36"/>
      <c r="H4" s="14">
        <v>716374.27142963686</v>
      </c>
      <c r="I4" s="133">
        <v>723712.86587473261</v>
      </c>
      <c r="J4" s="25">
        <f t="shared" ref="J4:J19" si="0">IFERROR($H4/I4-1,"")</f>
        <v>-1.0140201716914099E-2</v>
      </c>
      <c r="K4" s="163"/>
      <c r="L4" s="14">
        <v>198340.75613066793</v>
      </c>
      <c r="M4" s="164">
        <v>258520.73217415935</v>
      </c>
      <c r="N4" s="149">
        <v>266851.37756990531</v>
      </c>
      <c r="O4" s="149">
        <v>251796.50275852619</v>
      </c>
      <c r="P4" s="14">
        <v>208520.91822121234</v>
      </c>
      <c r="Q4" s="14">
        <v>267894.82892409491</v>
      </c>
      <c r="R4" s="14">
        <v>239958.52428432961</v>
      </c>
      <c r="S4" s="14"/>
      <c r="T4" s="20"/>
      <c r="U4" s="149">
        <v>339496.00000000006</v>
      </c>
      <c r="V4" s="149">
        <v>442831</v>
      </c>
      <c r="W4" s="149">
        <v>608975.03013584181</v>
      </c>
      <c r="X4" s="149">
        <v>975509.36863325885</v>
      </c>
      <c r="Y4" s="26"/>
    </row>
    <row r="5" spans="1:25" s="38" customFormat="1" ht="12" x14ac:dyDescent="0.4">
      <c r="A5" s="48" t="s">
        <v>169</v>
      </c>
      <c r="B5" s="14">
        <v>194460.79881099385</v>
      </c>
      <c r="C5" s="14">
        <v>124942.17890623024</v>
      </c>
      <c r="D5" s="70">
        <f>IFERROR($B5/C5-1,"n.a.")</f>
        <v>0.55640633542126472</v>
      </c>
      <c r="E5" s="14">
        <v>104928.0509917101</v>
      </c>
      <c r="F5" s="70">
        <f t="shared" ref="F5:F62" si="1">IFERROR($B5/E5-1,"n.a.")</f>
        <v>0.85327752658207023</v>
      </c>
      <c r="G5" s="36"/>
      <c r="H5" s="14">
        <v>384812.69029570068</v>
      </c>
      <c r="I5" s="14">
        <v>381247.97372346383</v>
      </c>
      <c r="J5" s="25">
        <f t="shared" si="0"/>
        <v>9.3501259493184996E-3</v>
      </c>
      <c r="K5" s="163"/>
      <c r="L5" s="14">
        <v>124049.64897568666</v>
      </c>
      <c r="M5" s="149">
        <v>132256.14584154694</v>
      </c>
      <c r="N5" s="149">
        <v>124942.17890623024</v>
      </c>
      <c r="O5" s="149">
        <v>99638.377263631133</v>
      </c>
      <c r="P5" s="14">
        <v>85423.840492996707</v>
      </c>
      <c r="Q5" s="14">
        <v>104928.0509917101</v>
      </c>
      <c r="R5" s="14">
        <v>194460.79881099385</v>
      </c>
      <c r="S5" s="14"/>
      <c r="T5" s="20"/>
      <c r="U5" s="149">
        <v>160014</v>
      </c>
      <c r="V5" s="149">
        <v>280011</v>
      </c>
      <c r="W5" s="149">
        <v>393507.57868529425</v>
      </c>
      <c r="X5" s="149">
        <v>480886.35098709498</v>
      </c>
      <c r="Y5" s="26"/>
    </row>
    <row r="6" spans="1:25" s="40" customFormat="1" ht="12" x14ac:dyDescent="0.4">
      <c r="A6" s="150" t="s">
        <v>78</v>
      </c>
      <c r="B6" s="117">
        <f>SUM(B4:B5)</f>
        <v>434419.32309532346</v>
      </c>
      <c r="C6" s="117">
        <f>SUM(C4:C5)</f>
        <v>391793.55647613556</v>
      </c>
      <c r="D6" s="71">
        <f>IFERROR($B6/C6-1,"n.a.")</f>
        <v>0.10879649732520358</v>
      </c>
      <c r="E6" s="117">
        <f>SUM(E4:E5)</f>
        <v>372822.87991580501</v>
      </c>
      <c r="F6" s="71">
        <f t="shared" si="1"/>
        <v>0.16521637082313423</v>
      </c>
      <c r="G6" s="36"/>
      <c r="H6" s="117">
        <v>1101186.9617253377</v>
      </c>
      <c r="I6" s="117">
        <v>1104960.8395981966</v>
      </c>
      <c r="J6" s="28">
        <f t="shared" si="0"/>
        <v>-3.4153951322213327E-3</v>
      </c>
      <c r="K6" s="163"/>
      <c r="L6" s="117">
        <f t="shared" ref="L6:R6" si="2">SUM(L4:L5)</f>
        <v>322390.40510635462</v>
      </c>
      <c r="M6" s="117">
        <f t="shared" si="2"/>
        <v>390776.87801570632</v>
      </c>
      <c r="N6" s="117">
        <f t="shared" si="2"/>
        <v>391793.55647613556</v>
      </c>
      <c r="O6" s="117">
        <f t="shared" si="2"/>
        <v>351434.88002215733</v>
      </c>
      <c r="P6" s="117">
        <f t="shared" si="2"/>
        <v>293944.75871420908</v>
      </c>
      <c r="Q6" s="117">
        <f t="shared" si="2"/>
        <v>372822.87991580501</v>
      </c>
      <c r="R6" s="117">
        <f t="shared" si="2"/>
        <v>434419.32309532346</v>
      </c>
      <c r="S6" s="117"/>
      <c r="T6" s="128"/>
      <c r="U6" s="117">
        <f t="shared" ref="U6" si="3">SUM(U4:U5)</f>
        <v>499510.00000000006</v>
      </c>
      <c r="V6" s="117">
        <f t="shared" ref="V6" si="4">SUM(V4:V5)</f>
        <v>722842</v>
      </c>
      <c r="W6" s="117">
        <f t="shared" ref="W6" si="5">SUM(W4:W5)</f>
        <v>1002482.6088211361</v>
      </c>
      <c r="X6" s="117">
        <f t="shared" ref="X6" si="6">SUM(X4:X5)</f>
        <v>1456395.7196203538</v>
      </c>
      <c r="Y6" s="151"/>
    </row>
    <row r="7" spans="1:25" s="38" customFormat="1" ht="3.75" customHeight="1" x14ac:dyDescent="0.4">
      <c r="A7" s="62"/>
      <c r="B7" s="14"/>
      <c r="C7" s="14"/>
      <c r="D7" s="73"/>
      <c r="E7" s="14"/>
      <c r="F7" s="73"/>
      <c r="G7" s="36"/>
      <c r="H7" s="14"/>
      <c r="I7" s="14"/>
      <c r="J7" s="20" t="str">
        <f t="shared" si="0"/>
        <v/>
      </c>
      <c r="K7" s="163"/>
      <c r="L7" s="117"/>
      <c r="M7" s="152"/>
      <c r="N7" s="152"/>
      <c r="O7" s="149"/>
      <c r="P7" s="14"/>
      <c r="Q7" s="117"/>
      <c r="R7" s="117"/>
      <c r="S7" s="117"/>
      <c r="T7" s="20"/>
      <c r="U7" s="149"/>
      <c r="V7" s="149"/>
      <c r="W7" s="152"/>
      <c r="X7" s="149"/>
      <c r="Y7" s="26"/>
    </row>
    <row r="8" spans="1:25" s="38" customFormat="1" ht="12" x14ac:dyDescent="0.4">
      <c r="A8" s="48" t="s">
        <v>1</v>
      </c>
      <c r="B8" s="14">
        <v>239958.52428432961</v>
      </c>
      <c r="C8" s="14">
        <v>266851.37756990531</v>
      </c>
      <c r="D8" s="70">
        <f>IFERROR($B8/C8-1,"n.a.")</f>
        <v>-0.10077839406517863</v>
      </c>
      <c r="E8" s="14">
        <v>267894.82892409491</v>
      </c>
      <c r="F8" s="70">
        <f t="shared" si="1"/>
        <v>-0.10428086556191329</v>
      </c>
      <c r="G8" s="36"/>
      <c r="H8" s="14">
        <v>716374.27142963686</v>
      </c>
      <c r="I8" s="14">
        <v>723712.86587473261</v>
      </c>
      <c r="J8" s="25">
        <f t="shared" si="0"/>
        <v>-1.0140201716914099E-2</v>
      </c>
      <c r="K8" s="163"/>
      <c r="L8" s="14">
        <v>198340.75613066793</v>
      </c>
      <c r="M8" s="149">
        <v>258520.73217415935</v>
      </c>
      <c r="N8" s="149">
        <v>266851.37756990531</v>
      </c>
      <c r="O8" s="149">
        <v>251796.50275852619</v>
      </c>
      <c r="P8" s="14">
        <v>208520.91822121234</v>
      </c>
      <c r="Q8" s="14">
        <v>267894.82892409491</v>
      </c>
      <c r="R8" s="14">
        <v>239958.52428432961</v>
      </c>
      <c r="S8" s="14"/>
      <c r="T8" s="20"/>
      <c r="U8" s="149">
        <v>339496.00000000006</v>
      </c>
      <c r="V8" s="149">
        <v>442831</v>
      </c>
      <c r="W8" s="149">
        <v>608975.03013584181</v>
      </c>
      <c r="X8" s="149">
        <v>975509.36863325885</v>
      </c>
      <c r="Y8" s="26"/>
    </row>
    <row r="9" spans="1:25" s="38" customFormat="1" ht="12" x14ac:dyDescent="0.4">
      <c r="A9" s="48" t="s">
        <v>65</v>
      </c>
      <c r="B9" s="14">
        <v>73280.244275445977</v>
      </c>
      <c r="C9" s="14">
        <v>72815.481132431611</v>
      </c>
      <c r="D9" s="70">
        <f>IFERROR($B9/C9-1,"n.a.")</f>
        <v>6.3827517965457936E-3</v>
      </c>
      <c r="E9" s="14">
        <v>70762.78923881099</v>
      </c>
      <c r="F9" s="70">
        <f t="shared" si="1"/>
        <v>3.5575972396156619E-2</v>
      </c>
      <c r="G9" s="36"/>
      <c r="H9" s="14">
        <v>214622.96989073127</v>
      </c>
      <c r="I9" s="14">
        <v>215993.64383841341</v>
      </c>
      <c r="J9" s="25">
        <f t="shared" si="0"/>
        <v>-6.3458994594653984E-3</v>
      </c>
      <c r="K9" s="163"/>
      <c r="L9" s="14">
        <v>71077.382803383487</v>
      </c>
      <c r="M9" s="149">
        <v>72100.77990259834</v>
      </c>
      <c r="N9" s="149">
        <v>72815.481132431611</v>
      </c>
      <c r="O9" s="149">
        <v>72936.105955230276</v>
      </c>
      <c r="P9" s="14">
        <v>70579.936376474274</v>
      </c>
      <c r="Q9" s="14">
        <v>70762.78923881099</v>
      </c>
      <c r="R9" s="14">
        <v>73280.244275445977</v>
      </c>
      <c r="S9" s="14"/>
      <c r="T9" s="20"/>
      <c r="U9" s="149">
        <v>102997</v>
      </c>
      <c r="V9" s="149">
        <v>185165</v>
      </c>
      <c r="W9" s="149">
        <v>255427.08450245252</v>
      </c>
      <c r="X9" s="149">
        <v>288929.74979364371</v>
      </c>
      <c r="Y9" s="26"/>
    </row>
    <row r="10" spans="1:25" s="40" customFormat="1" ht="12" x14ac:dyDescent="0.4">
      <c r="A10" s="150" t="s">
        <v>79</v>
      </c>
      <c r="B10" s="117">
        <f>SUM(B8:B9)</f>
        <v>313238.76855977561</v>
      </c>
      <c r="C10" s="117">
        <f>SUM(C8:C9)</f>
        <v>339666.8587023369</v>
      </c>
      <c r="D10" s="71">
        <f>IFERROR($B10/C10-1,"n.a.")</f>
        <v>-7.7805913251375647E-2</v>
      </c>
      <c r="E10" s="117">
        <f>SUM(E8:E9)</f>
        <v>338657.61816290591</v>
      </c>
      <c r="F10" s="71">
        <f t="shared" si="1"/>
        <v>-7.5057663669337527E-2</v>
      </c>
      <c r="G10" s="36"/>
      <c r="H10" s="117">
        <f>SUM(H8:H9)</f>
        <v>930997.24132036814</v>
      </c>
      <c r="I10" s="117">
        <f>SUM(I8:I9)</f>
        <v>939706.50971314602</v>
      </c>
      <c r="J10" s="28">
        <f t="shared" si="0"/>
        <v>-9.268072853338527E-3</v>
      </c>
      <c r="K10" s="163"/>
      <c r="L10" s="117">
        <f t="shared" ref="L10:R10" si="7">SUM(L8:L9)</f>
        <v>269418.13893405139</v>
      </c>
      <c r="M10" s="117">
        <f t="shared" si="7"/>
        <v>330621.51207675767</v>
      </c>
      <c r="N10" s="117">
        <f t="shared" si="7"/>
        <v>339666.8587023369</v>
      </c>
      <c r="O10" s="117">
        <f t="shared" si="7"/>
        <v>324732.60871375643</v>
      </c>
      <c r="P10" s="117">
        <f t="shared" si="7"/>
        <v>279100.85459768662</v>
      </c>
      <c r="Q10" s="117">
        <f t="shared" si="7"/>
        <v>338657.61816290591</v>
      </c>
      <c r="R10" s="117">
        <f t="shared" si="7"/>
        <v>313238.76855977561</v>
      </c>
      <c r="S10" s="117"/>
      <c r="T10" s="128"/>
      <c r="U10" s="117">
        <f t="shared" ref="U10:X10" si="8">SUM(U8:U9)</f>
        <v>442493.00000000006</v>
      </c>
      <c r="V10" s="117">
        <f t="shared" si="8"/>
        <v>627996</v>
      </c>
      <c r="W10" s="117">
        <f t="shared" si="8"/>
        <v>864402.11463829433</v>
      </c>
      <c r="X10" s="117">
        <f t="shared" si="8"/>
        <v>1264439.1184269027</v>
      </c>
      <c r="Y10" s="151"/>
    </row>
    <row r="11" spans="1:25" s="38" customFormat="1" ht="3.75" customHeight="1" x14ac:dyDescent="0.4">
      <c r="A11" s="62"/>
      <c r="B11" s="14"/>
      <c r="C11" s="14"/>
      <c r="D11" s="73"/>
      <c r="E11" s="14"/>
      <c r="F11" s="73"/>
      <c r="G11" s="36"/>
      <c r="H11" s="14"/>
      <c r="I11" s="14"/>
      <c r="J11" s="20"/>
      <c r="K11" s="163"/>
      <c r="L11" s="14"/>
      <c r="M11" s="149"/>
      <c r="N11" s="149"/>
      <c r="O11" s="149"/>
      <c r="P11" s="14"/>
      <c r="Q11" s="14"/>
      <c r="R11" s="14"/>
      <c r="S11" s="14"/>
      <c r="T11" s="20"/>
      <c r="U11" s="149"/>
      <c r="V11" s="149"/>
      <c r="W11" s="149"/>
      <c r="X11" s="149"/>
      <c r="Y11" s="26"/>
    </row>
    <row r="12" spans="1:25" s="38" customFormat="1" ht="12" x14ac:dyDescent="0.4">
      <c r="A12" s="48" t="s">
        <v>56</v>
      </c>
      <c r="B12" s="14">
        <v>-38059.867848739159</v>
      </c>
      <c r="C12" s="14">
        <v>-46890.869907012297</v>
      </c>
      <c r="D12" s="70">
        <f>IFERROR($B12/C12-1,"n.a.")</f>
        <v>-0.18833094962378816</v>
      </c>
      <c r="E12" s="14">
        <v>-41487.652931707999</v>
      </c>
      <c r="F12" s="70">
        <f t="shared" si="1"/>
        <v>-8.2621812533267391E-2</v>
      </c>
      <c r="G12" s="36"/>
      <c r="H12" s="14">
        <v>-114060.06533044716</v>
      </c>
      <c r="I12" s="14">
        <v>-131603.48222611938</v>
      </c>
      <c r="J12" s="25">
        <f t="shared" si="0"/>
        <v>-0.13330511168032277</v>
      </c>
      <c r="K12" s="163"/>
      <c r="L12" s="14">
        <v>-38499.532408239887</v>
      </c>
      <c r="M12" s="149">
        <v>-46213.079910867207</v>
      </c>
      <c r="N12" s="149">
        <v>-46890.869907012297</v>
      </c>
      <c r="O12" s="149">
        <v>-44078.026670909472</v>
      </c>
      <c r="P12" s="14">
        <v>-34512.544550000006</v>
      </c>
      <c r="Q12" s="14">
        <v>-41487.652931707999</v>
      </c>
      <c r="R12" s="14">
        <v>-38059.867848739159</v>
      </c>
      <c r="S12" s="14"/>
      <c r="T12" s="20"/>
      <c r="U12" s="149">
        <v>-62348</v>
      </c>
      <c r="V12" s="149">
        <v>-107846.4423975</v>
      </c>
      <c r="W12" s="149">
        <v>-133794.22212300007</v>
      </c>
      <c r="X12" s="149">
        <v>-175681.50889702886</v>
      </c>
      <c r="Y12" s="26"/>
    </row>
    <row r="13" spans="1:25" s="38" customFormat="1" ht="12" x14ac:dyDescent="0.4">
      <c r="A13" s="48" t="s">
        <v>42</v>
      </c>
      <c r="B13" s="14">
        <v>-7273.2453100000002</v>
      </c>
      <c r="C13" s="14">
        <v>-4590.1794399999999</v>
      </c>
      <c r="D13" s="70">
        <f>IFERROR($B13/C13-1,"n.a.")</f>
        <v>0.58452309001671621</v>
      </c>
      <c r="E13" s="14">
        <v>-12850.273579999999</v>
      </c>
      <c r="F13" s="70">
        <f t="shared" si="1"/>
        <v>-0.43400074210715744</v>
      </c>
      <c r="G13" s="36"/>
      <c r="H13" s="14">
        <v>-23517.623399999997</v>
      </c>
      <c r="I13" s="14">
        <v>-17648.982839999997</v>
      </c>
      <c r="J13" s="25">
        <f t="shared" si="0"/>
        <v>0.33252004453759221</v>
      </c>
      <c r="K13" s="163"/>
      <c r="L13" s="14">
        <v>-5327.8873000000003</v>
      </c>
      <c r="M13" s="149">
        <v>-7730.9160999999976</v>
      </c>
      <c r="N13" s="149">
        <v>-4590.1794399999999</v>
      </c>
      <c r="O13" s="149">
        <v>-4526.4851517240677</v>
      </c>
      <c r="P13" s="14">
        <v>-3394.1045099999997</v>
      </c>
      <c r="Q13" s="14">
        <v>-12850.273579999999</v>
      </c>
      <c r="R13" s="14">
        <v>-7273.2453100000002</v>
      </c>
      <c r="S13" s="14"/>
      <c r="T13" s="20"/>
      <c r="U13" s="149">
        <v>-8609</v>
      </c>
      <c r="V13" s="149">
        <v>-13573.86794</v>
      </c>
      <c r="W13" s="149">
        <v>-12562.789615532551</v>
      </c>
      <c r="X13" s="149">
        <v>-22175.467991724065</v>
      </c>
      <c r="Y13" s="26"/>
    </row>
    <row r="14" spans="1:25" s="40" customFormat="1" ht="12" x14ac:dyDescent="0.4">
      <c r="A14" s="27" t="s">
        <v>3</v>
      </c>
      <c r="B14" s="111">
        <f>B10+B12+B13</f>
        <v>267905.65540103643</v>
      </c>
      <c r="C14" s="111">
        <f>C10+C12+C13</f>
        <v>288185.8093553246</v>
      </c>
      <c r="D14" s="75">
        <f>IFERROR($B14/C14-1,"n.a.")</f>
        <v>-7.0371799359778109E-2</v>
      </c>
      <c r="E14" s="111">
        <f>E10+E12+E13</f>
        <v>284319.69165119791</v>
      </c>
      <c r="F14" s="75">
        <f t="shared" si="1"/>
        <v>-5.7730916050296455E-2</v>
      </c>
      <c r="G14" s="36"/>
      <c r="H14" s="111">
        <f>H10+H12+H13</f>
        <v>793419.55258992093</v>
      </c>
      <c r="I14" s="111">
        <f>I10+I12+I13</f>
        <v>790454.04464702669</v>
      </c>
      <c r="J14" s="23">
        <f t="shared" si="0"/>
        <v>3.7516512983604144E-3</v>
      </c>
      <c r="K14" s="163"/>
      <c r="L14" s="111">
        <f t="shared" ref="L14:R14" si="9">L10+L12+L13</f>
        <v>225590.71922581148</v>
      </c>
      <c r="M14" s="111">
        <f t="shared" si="9"/>
        <v>276677.51606589049</v>
      </c>
      <c r="N14" s="111">
        <f t="shared" si="9"/>
        <v>288185.8093553246</v>
      </c>
      <c r="O14" s="111">
        <f t="shared" si="9"/>
        <v>276128.09689112287</v>
      </c>
      <c r="P14" s="111">
        <f t="shared" si="9"/>
        <v>241194.20553768662</v>
      </c>
      <c r="Q14" s="111">
        <f t="shared" si="9"/>
        <v>284319.69165119791</v>
      </c>
      <c r="R14" s="111">
        <f t="shared" si="9"/>
        <v>267905.65540103643</v>
      </c>
      <c r="S14" s="111"/>
      <c r="T14" s="128"/>
      <c r="U14" s="111">
        <f t="shared" ref="U14:X14" si="10">U10+U12+U13</f>
        <v>371536.00000000006</v>
      </c>
      <c r="V14" s="111">
        <f t="shared" si="10"/>
        <v>506575.68966249999</v>
      </c>
      <c r="W14" s="111">
        <f t="shared" si="10"/>
        <v>718045.10289976175</v>
      </c>
      <c r="X14" s="111">
        <f t="shared" si="10"/>
        <v>1066582.1415381497</v>
      </c>
      <c r="Y14" s="151"/>
    </row>
    <row r="15" spans="1:25" s="38" customFormat="1" ht="3.75" customHeight="1" x14ac:dyDescent="0.4">
      <c r="A15" s="62"/>
      <c r="B15" s="14"/>
      <c r="C15" s="14"/>
      <c r="D15" s="73"/>
      <c r="E15" s="14"/>
      <c r="F15" s="73"/>
      <c r="G15" s="36"/>
      <c r="H15" s="14"/>
      <c r="I15" s="14"/>
      <c r="J15" s="20"/>
      <c r="K15" s="163"/>
      <c r="L15" s="14"/>
      <c r="M15" s="149"/>
      <c r="N15" s="149"/>
      <c r="O15" s="149"/>
      <c r="P15" s="14"/>
      <c r="Q15" s="14"/>
      <c r="R15" s="14"/>
      <c r="S15" s="14"/>
      <c r="T15" s="20"/>
      <c r="U15" s="149"/>
      <c r="V15" s="149"/>
      <c r="W15" s="149"/>
      <c r="X15" s="149"/>
      <c r="Y15" s="26"/>
    </row>
    <row r="16" spans="1:25" s="38" customFormat="1" ht="11.25" customHeight="1" outlineLevel="1" x14ac:dyDescent="0.4">
      <c r="A16" s="48" t="s">
        <v>43</v>
      </c>
      <c r="B16" s="14">
        <v>-161452.41400412424</v>
      </c>
      <c r="C16" s="14">
        <v>-166636.90306906111</v>
      </c>
      <c r="D16" s="25">
        <f t="shared" ref="D16:D19" si="11">IFERROR($B16/C16-1,"")</f>
        <v>-3.1112490507509083E-2</v>
      </c>
      <c r="E16" s="14">
        <v>-163233.20230720437</v>
      </c>
      <c r="F16" s="25">
        <f t="shared" si="1"/>
        <v>-1.0909473550170801E-2</v>
      </c>
      <c r="G16" s="36"/>
      <c r="H16" s="14">
        <v>-456861.27123049053</v>
      </c>
      <c r="I16" s="14">
        <v>-454916.24479883607</v>
      </c>
      <c r="J16" s="25">
        <f t="shared" si="0"/>
        <v>4.2755704020078777E-3</v>
      </c>
      <c r="K16" s="163"/>
      <c r="L16" s="14">
        <v>-123999.06961275572</v>
      </c>
      <c r="M16" s="149">
        <v>-164280.27211701922</v>
      </c>
      <c r="N16" s="149">
        <v>-166636.90306906111</v>
      </c>
      <c r="O16" s="149">
        <v>-158448.78070799806</v>
      </c>
      <c r="P16" s="14">
        <v>-132175.6549191619</v>
      </c>
      <c r="Q16" s="14">
        <v>-163233.20230720437</v>
      </c>
      <c r="R16" s="14">
        <v>-161452.41400412424</v>
      </c>
      <c r="S16" s="14"/>
      <c r="T16" s="20"/>
      <c r="U16" s="149">
        <v>-214726</v>
      </c>
      <c r="V16" s="149">
        <v>-287383</v>
      </c>
      <c r="W16" s="149">
        <v>-371681.13455467531</v>
      </c>
      <c r="X16" s="149">
        <v>-613365.02550683415</v>
      </c>
      <c r="Y16" s="26"/>
    </row>
    <row r="17" spans="1:25" s="38" customFormat="1" ht="11.25" customHeight="1" outlineLevel="1" x14ac:dyDescent="0.4">
      <c r="A17" s="48" t="s">
        <v>44</v>
      </c>
      <c r="B17" s="14">
        <v>-41221.282321511462</v>
      </c>
      <c r="C17" s="14">
        <v>-33486.768609999999</v>
      </c>
      <c r="D17" s="25">
        <f t="shared" si="11"/>
        <v>0.23097223269257872</v>
      </c>
      <c r="E17" s="14">
        <v>-39681.724679999999</v>
      </c>
      <c r="F17" s="25">
        <f t="shared" si="1"/>
        <v>3.87976493946951E-2</v>
      </c>
      <c r="G17" s="36"/>
      <c r="H17" s="14">
        <v>-118294.82700151145</v>
      </c>
      <c r="I17" s="14">
        <v>-92537.308590000001</v>
      </c>
      <c r="J17" s="25">
        <f t="shared" si="0"/>
        <v>0.27834739094945893</v>
      </c>
      <c r="K17" s="163"/>
      <c r="L17" s="14">
        <v>-28125.401310000001</v>
      </c>
      <c r="M17" s="149">
        <v>-30925.138669999993</v>
      </c>
      <c r="N17" s="149">
        <v>-33486.768609999999</v>
      </c>
      <c r="O17" s="149">
        <v>-35685.198189999996</v>
      </c>
      <c r="P17" s="14">
        <v>-37391.82</v>
      </c>
      <c r="Q17" s="14">
        <v>-39681.724679999999</v>
      </c>
      <c r="R17" s="14">
        <v>-41221.282321511462</v>
      </c>
      <c r="S17" s="14"/>
      <c r="T17" s="20"/>
      <c r="U17" s="149">
        <v>-35088</v>
      </c>
      <c r="V17" s="149">
        <v>-57617</v>
      </c>
      <c r="W17" s="149">
        <v>-84612.882140000002</v>
      </c>
      <c r="X17" s="149">
        <v>-128222.50678</v>
      </c>
      <c r="Y17" s="26"/>
    </row>
    <row r="18" spans="1:25" s="38" customFormat="1" ht="11.25" customHeight="1" outlineLevel="1" x14ac:dyDescent="0.4">
      <c r="A18" s="48" t="s">
        <v>45</v>
      </c>
      <c r="B18" s="14">
        <v>-5834.4425290867657</v>
      </c>
      <c r="C18" s="14">
        <v>-8587.5408742000582</v>
      </c>
      <c r="D18" s="25">
        <f t="shared" si="11"/>
        <v>-0.32059216782123878</v>
      </c>
      <c r="E18" s="14">
        <v>-11846.276120934941</v>
      </c>
      <c r="F18" s="25">
        <f t="shared" si="1"/>
        <v>-0.50748720783436418</v>
      </c>
      <c r="G18" s="36"/>
      <c r="H18" s="14">
        <v>-29296.161686198357</v>
      </c>
      <c r="I18" s="14">
        <v>-24256.604989280073</v>
      </c>
      <c r="J18" s="25">
        <f t="shared" si="0"/>
        <v>0.20776018322207324</v>
      </c>
      <c r="K18" s="163"/>
      <c r="L18" s="14">
        <v>-7883.8813217600109</v>
      </c>
      <c r="M18" s="149">
        <v>-7785.1827933200038</v>
      </c>
      <c r="N18" s="149">
        <v>-8587.5408742000582</v>
      </c>
      <c r="O18" s="149">
        <v>-5877.8375060800172</v>
      </c>
      <c r="P18" s="14">
        <v>-11615.44303617665</v>
      </c>
      <c r="Q18" s="14">
        <v>-11846.276120934941</v>
      </c>
      <c r="R18" s="14">
        <v>-5834.4425290867657</v>
      </c>
      <c r="S18" s="14"/>
      <c r="T18" s="20"/>
      <c r="U18" s="149">
        <v>-15691</v>
      </c>
      <c r="V18" s="149">
        <v>-27927</v>
      </c>
      <c r="W18" s="149">
        <v>-22753.063852804917</v>
      </c>
      <c r="X18" s="149">
        <v>-30134.442495360003</v>
      </c>
      <c r="Y18" s="26"/>
    </row>
    <row r="19" spans="1:25" s="38" customFormat="1" ht="11.25" customHeight="1" x14ac:dyDescent="0.4">
      <c r="A19" s="48" t="s">
        <v>57</v>
      </c>
      <c r="B19" s="14">
        <f>SUM(B16:B18)</f>
        <v>-208508.13885472249</v>
      </c>
      <c r="C19" s="14">
        <f>SUM(C16:C18)</f>
        <v>-208711.21255326117</v>
      </c>
      <c r="D19" s="25">
        <f t="shared" si="11"/>
        <v>-9.7298892596320297E-4</v>
      </c>
      <c r="E19" s="14">
        <f>SUM(E16:E18)</f>
        <v>-214761.20310813928</v>
      </c>
      <c r="F19" s="25">
        <f t="shared" si="1"/>
        <v>-2.9116358834459288E-2</v>
      </c>
      <c r="G19" s="36"/>
      <c r="H19" s="14">
        <f>SUM(H16:H18)</f>
        <v>-604452.25991820032</v>
      </c>
      <c r="I19" s="14">
        <f>SUM(I16:I18)</f>
        <v>-571710.1583781162</v>
      </c>
      <c r="J19" s="25">
        <f t="shared" si="0"/>
        <v>5.7270456122329838E-2</v>
      </c>
      <c r="K19" s="163"/>
      <c r="L19" s="14">
        <f>SUM(L16:L18)</f>
        <v>-160008.35224451573</v>
      </c>
      <c r="M19" s="14">
        <f t="shared" ref="M19:R19" si="12">SUM(M16:M18)</f>
        <v>-202990.59358033922</v>
      </c>
      <c r="N19" s="14">
        <f t="shared" si="12"/>
        <v>-208711.21255326117</v>
      </c>
      <c r="O19" s="14">
        <f t="shared" si="12"/>
        <v>-200011.81640407807</v>
      </c>
      <c r="P19" s="14">
        <f t="shared" si="12"/>
        <v>-181182.91795533855</v>
      </c>
      <c r="Q19" s="14">
        <f t="shared" si="12"/>
        <v>-214761.20310813928</v>
      </c>
      <c r="R19" s="14">
        <f t="shared" si="12"/>
        <v>-208508.13885472249</v>
      </c>
      <c r="S19" s="14"/>
      <c r="T19" s="20"/>
      <c r="U19" s="14">
        <f t="shared" ref="U19:X19" si="13">SUM(U16:U18)</f>
        <v>-265505</v>
      </c>
      <c r="V19" s="14">
        <f t="shared" si="13"/>
        <v>-372927</v>
      </c>
      <c r="W19" s="14">
        <f t="shared" si="13"/>
        <v>-479047.08054748026</v>
      </c>
      <c r="X19" s="14">
        <f t="shared" si="13"/>
        <v>-771721.97478219424</v>
      </c>
      <c r="Y19" s="26"/>
    </row>
    <row r="20" spans="1:25" s="40" customFormat="1" ht="12" x14ac:dyDescent="0.4">
      <c r="A20" s="27" t="s">
        <v>4</v>
      </c>
      <c r="B20" s="111">
        <f>B14+B19</f>
        <v>59397.516546313942</v>
      </c>
      <c r="C20" s="111">
        <f>C14+C19</f>
        <v>79474.596802063432</v>
      </c>
      <c r="D20" s="23">
        <f>IFERROR($B20/C20-1,"n.a.")</f>
        <v>-0.2526226123015477</v>
      </c>
      <c r="E20" s="111">
        <f>E14+E19</f>
        <v>69558.488543058629</v>
      </c>
      <c r="F20" s="23">
        <f t="shared" si="1"/>
        <v>-0.14607810217806505</v>
      </c>
      <c r="G20" s="36"/>
      <c r="H20" s="111">
        <f>H14+H19</f>
        <v>188967.29267172061</v>
      </c>
      <c r="I20" s="111">
        <f>I14+I19</f>
        <v>218743.88626891049</v>
      </c>
      <c r="J20" s="23">
        <f>IFERROR($H20/I20-1,"")</f>
        <v>-0.13612537522801593</v>
      </c>
      <c r="K20" s="163"/>
      <c r="L20" s="111">
        <f t="shared" ref="L20:R20" si="14">L14+L19</f>
        <v>65582.366981295752</v>
      </c>
      <c r="M20" s="111">
        <f t="shared" si="14"/>
        <v>73686.922485551273</v>
      </c>
      <c r="N20" s="111">
        <f t="shared" si="14"/>
        <v>79474.596802063432</v>
      </c>
      <c r="O20" s="111">
        <f t="shared" si="14"/>
        <v>76116.280487044802</v>
      </c>
      <c r="P20" s="111">
        <f t="shared" si="14"/>
        <v>60011.287582348072</v>
      </c>
      <c r="Q20" s="111">
        <f t="shared" si="14"/>
        <v>69558.488543058629</v>
      </c>
      <c r="R20" s="111">
        <f t="shared" si="14"/>
        <v>59397.516546313942</v>
      </c>
      <c r="S20" s="111"/>
      <c r="T20" s="128"/>
      <c r="U20" s="111">
        <f t="shared" ref="U20:X20" si="15">U14+U19</f>
        <v>106031.00000000006</v>
      </c>
      <c r="V20" s="111">
        <f t="shared" si="15"/>
        <v>133648.68966249999</v>
      </c>
      <c r="W20" s="111">
        <f t="shared" si="15"/>
        <v>238998.02235228149</v>
      </c>
      <c r="X20" s="111">
        <f t="shared" si="15"/>
        <v>294860.16675595543</v>
      </c>
      <c r="Y20" s="151"/>
    </row>
    <row r="21" spans="1:25" s="41" customFormat="1" ht="12" x14ac:dyDescent="0.3">
      <c r="A21" s="148" t="s">
        <v>68</v>
      </c>
      <c r="B21" s="130">
        <f>B20/B14</f>
        <v>0.22171057366220928</v>
      </c>
      <c r="C21" s="130">
        <f>C20/C14</f>
        <v>0.27577553863546972</v>
      </c>
      <c r="D21" s="161">
        <f>IFERROR(ROUND(($B21-C21)*100,1),"")</f>
        <v>-5.4</v>
      </c>
      <c r="E21" s="130">
        <f>E20/E14</f>
        <v>0.24464886036944872</v>
      </c>
      <c r="F21" s="161">
        <f>IFERROR(ROUND(($B21-E21)*100,1),"")</f>
        <v>-2.2999999999999998</v>
      </c>
      <c r="G21" s="36"/>
      <c r="H21" s="130">
        <f>H20/H14</f>
        <v>0.23816818233793691</v>
      </c>
      <c r="I21" s="130">
        <f>I20/I14</f>
        <v>0.27673194634178827</v>
      </c>
      <c r="J21" s="161">
        <f>IFERROR(ROUND(($H21-I21)*100,1),"")</f>
        <v>-3.9</v>
      </c>
      <c r="K21" s="163"/>
      <c r="L21" s="130">
        <f t="shared" ref="L21:R21" si="16">L20/L14</f>
        <v>0.29071394074349843</v>
      </c>
      <c r="M21" s="130">
        <f t="shared" si="16"/>
        <v>0.26632783007927108</v>
      </c>
      <c r="N21" s="130">
        <f t="shared" si="16"/>
        <v>0.27577553863546972</v>
      </c>
      <c r="O21" s="130">
        <f t="shared" si="16"/>
        <v>0.27565568786380112</v>
      </c>
      <c r="P21" s="130">
        <f t="shared" si="16"/>
        <v>0.2488089937673536</v>
      </c>
      <c r="Q21" s="130">
        <f t="shared" si="16"/>
        <v>0.24464886036944872</v>
      </c>
      <c r="R21" s="130">
        <f t="shared" si="16"/>
        <v>0.22171057366220928</v>
      </c>
      <c r="S21" s="130"/>
      <c r="T21" s="135"/>
      <c r="U21" s="130">
        <f t="shared" ref="U21:X21" si="17">U20/U14</f>
        <v>0.2853855346453642</v>
      </c>
      <c r="V21" s="130">
        <f t="shared" si="17"/>
        <v>0.26382768141033741</v>
      </c>
      <c r="W21" s="130">
        <f t="shared" si="17"/>
        <v>0.33284541790913841</v>
      </c>
      <c r="X21" s="130">
        <f t="shared" si="17"/>
        <v>0.27645331313229082</v>
      </c>
      <c r="Y21" s="155"/>
    </row>
    <row r="22" spans="1:25" s="38" customFormat="1" ht="3.75" customHeight="1" x14ac:dyDescent="0.4">
      <c r="A22" s="62"/>
      <c r="B22" s="13"/>
      <c r="C22" s="13"/>
      <c r="D22" s="20"/>
      <c r="E22" s="13"/>
      <c r="F22" s="20"/>
      <c r="G22" s="36"/>
      <c r="H22" s="13"/>
      <c r="I22" s="13"/>
      <c r="J22" s="20"/>
      <c r="K22" s="163"/>
      <c r="L22" s="13"/>
      <c r="M22" s="156"/>
      <c r="N22" s="156"/>
      <c r="O22" s="156"/>
      <c r="P22" s="13"/>
      <c r="Q22" s="13"/>
      <c r="R22" s="13"/>
      <c r="S22" s="13"/>
      <c r="T22" s="20"/>
      <c r="U22" s="156"/>
      <c r="V22" s="156"/>
      <c r="W22" s="156"/>
      <c r="X22" s="156"/>
      <c r="Y22" s="26"/>
    </row>
    <row r="23" spans="1:25" s="38" customFormat="1" ht="12" x14ac:dyDescent="0.4">
      <c r="A23" s="48" t="s">
        <v>58</v>
      </c>
      <c r="B23" s="14">
        <v>-13172.487164786373</v>
      </c>
      <c r="C23" s="14">
        <v>-18926.837453210559</v>
      </c>
      <c r="D23" s="25">
        <f t="shared" ref="D23:D28" si="18">IFERROR($B23/C23-1,"")</f>
        <v>-0.30403126262639701</v>
      </c>
      <c r="E23" s="14">
        <v>-12940.63877819313</v>
      </c>
      <c r="F23" s="25">
        <f t="shared" si="1"/>
        <v>1.7916301549498526E-2</v>
      </c>
      <c r="G23" s="36"/>
      <c r="H23" s="14">
        <v>-38573.184067108115</v>
      </c>
      <c r="I23" s="14">
        <v>-46266.114331470744</v>
      </c>
      <c r="J23" s="25">
        <f t="shared" ref="J23:J28" si="19">IFERROR($H23/I23-1,"")</f>
        <v>-0.16627569389655461</v>
      </c>
      <c r="K23" s="163"/>
      <c r="L23" s="14">
        <v>-13263.089097863987</v>
      </c>
      <c r="M23" s="149">
        <v>-14076.187780396202</v>
      </c>
      <c r="N23" s="149">
        <v>-18926.837453210559</v>
      </c>
      <c r="O23" s="149">
        <v>-12542.327822339026</v>
      </c>
      <c r="P23" s="14">
        <v>-12460.058124128616</v>
      </c>
      <c r="Q23" s="14">
        <v>-12940.63877819313</v>
      </c>
      <c r="R23" s="14">
        <v>-13172.487164786373</v>
      </c>
      <c r="S23" s="14"/>
      <c r="T23" s="20"/>
      <c r="U23" s="149">
        <v>-22163.98676</v>
      </c>
      <c r="V23" s="149">
        <v>-35050.776978894493</v>
      </c>
      <c r="W23" s="149">
        <v>-53021.895375677203</v>
      </c>
      <c r="X23" s="149">
        <v>-58808.442153809767</v>
      </c>
      <c r="Y23" s="26"/>
    </row>
    <row r="24" spans="1:25" s="38" customFormat="1" ht="12" x14ac:dyDescent="0.4">
      <c r="A24" s="48" t="s">
        <v>59</v>
      </c>
      <c r="B24" s="14">
        <v>-19151.216994423914</v>
      </c>
      <c r="C24" s="14">
        <v>-18960.113709791884</v>
      </c>
      <c r="D24" s="25">
        <f t="shared" si="18"/>
        <v>1.0079226715467238E-2</v>
      </c>
      <c r="E24" s="14">
        <v>-22867.139140163741</v>
      </c>
      <c r="F24" s="25">
        <f t="shared" si="1"/>
        <v>-0.16250052632133583</v>
      </c>
      <c r="G24" s="36"/>
      <c r="H24" s="14">
        <v>-59091.071779853315</v>
      </c>
      <c r="I24" s="14">
        <v>-55061.731335471894</v>
      </c>
      <c r="J24" s="25">
        <f t="shared" si="19"/>
        <v>7.3178600575271702E-2</v>
      </c>
      <c r="K24" s="163"/>
      <c r="L24" s="14">
        <v>-17254.934423022012</v>
      </c>
      <c r="M24" s="149">
        <v>-18846.683202657998</v>
      </c>
      <c r="N24" s="149">
        <v>-18960.113709791884</v>
      </c>
      <c r="O24" s="149">
        <v>-17278.430657569115</v>
      </c>
      <c r="P24" s="14">
        <v>-17072.715645265664</v>
      </c>
      <c r="Q24" s="14">
        <v>-22867.139140163741</v>
      </c>
      <c r="R24" s="14">
        <v>-19151.216994423914</v>
      </c>
      <c r="S24" s="14"/>
      <c r="T24" s="20"/>
      <c r="U24" s="149">
        <v>-15557.909500000002</v>
      </c>
      <c r="V24" s="149">
        <v>-27091.018983344999</v>
      </c>
      <c r="W24" s="149">
        <v>-41414.783316579451</v>
      </c>
      <c r="X24" s="149">
        <v>-72340.161993041009</v>
      </c>
      <c r="Y24" s="26"/>
    </row>
    <row r="25" spans="1:25" s="38" customFormat="1" ht="12" x14ac:dyDescent="0.4">
      <c r="A25" s="48" t="s">
        <v>60</v>
      </c>
      <c r="B25" s="14">
        <v>-4967.3236165356102</v>
      </c>
      <c r="C25" s="14">
        <v>-5240.3112482051547</v>
      </c>
      <c r="D25" s="25">
        <f t="shared" si="18"/>
        <v>-5.2093781979657194E-2</v>
      </c>
      <c r="E25" s="14">
        <v>-5764.1375916392126</v>
      </c>
      <c r="F25" s="25">
        <f t="shared" si="1"/>
        <v>-0.13823645991021594</v>
      </c>
      <c r="G25" s="36"/>
      <c r="H25" s="14">
        <v>-14562.394430973063</v>
      </c>
      <c r="I25" s="14">
        <v>-21517.521087968635</v>
      </c>
      <c r="J25" s="25">
        <f t="shared" si="19"/>
        <v>-0.32323085120081418</v>
      </c>
      <c r="K25" s="163"/>
      <c r="L25" s="14">
        <v>-7103.4110341887927</v>
      </c>
      <c r="M25" s="149">
        <v>-9173.7988055746864</v>
      </c>
      <c r="N25" s="149">
        <v>-5240.3112482051547</v>
      </c>
      <c r="O25" s="149">
        <v>-6299.5174397632809</v>
      </c>
      <c r="P25" s="14">
        <v>-3830.9332227982404</v>
      </c>
      <c r="Q25" s="14">
        <v>-5764.1375916392126</v>
      </c>
      <c r="R25" s="14">
        <v>-4967.3236165356102</v>
      </c>
      <c r="S25" s="14"/>
      <c r="T25" s="20"/>
      <c r="U25" s="149">
        <v>-9759.4781199999998</v>
      </c>
      <c r="V25" s="149">
        <v>-13271.762640560702</v>
      </c>
      <c r="W25" s="149">
        <v>-15568.845601712212</v>
      </c>
      <c r="X25" s="149">
        <v>-27817.038527731915</v>
      </c>
      <c r="Y25" s="26"/>
    </row>
    <row r="26" spans="1:25" s="38" customFormat="1" ht="12" x14ac:dyDescent="0.4">
      <c r="A26" s="48" t="s">
        <v>61</v>
      </c>
      <c r="B26" s="14">
        <v>-1833.7278119394241</v>
      </c>
      <c r="C26" s="14">
        <v>-2359.8722490585419</v>
      </c>
      <c r="D26" s="25">
        <f t="shared" si="18"/>
        <v>-0.22295462702653512</v>
      </c>
      <c r="E26" s="14">
        <v>-2530.5844238229756</v>
      </c>
      <c r="F26" s="25">
        <f t="shared" si="1"/>
        <v>-0.275373785329321</v>
      </c>
      <c r="G26" s="36"/>
      <c r="H26" s="14">
        <v>-5207.8268988306199</v>
      </c>
      <c r="I26" s="14">
        <v>1493.7394475339588</v>
      </c>
      <c r="J26" s="25">
        <f t="shared" si="19"/>
        <v>-4.4864359426460316</v>
      </c>
      <c r="K26" s="163"/>
      <c r="L26" s="14">
        <v>-1858.3005757148371</v>
      </c>
      <c r="M26" s="149">
        <v>5711.9122723073378</v>
      </c>
      <c r="N26" s="149">
        <v>-2359.8722490585419</v>
      </c>
      <c r="O26" s="149">
        <v>-2889.6906511829416</v>
      </c>
      <c r="P26" s="14">
        <v>-843.51466306821999</v>
      </c>
      <c r="Q26" s="14">
        <v>-2530.5844238229756</v>
      </c>
      <c r="R26" s="14">
        <v>-1833.7278119394241</v>
      </c>
      <c r="S26" s="14"/>
      <c r="T26" s="20"/>
      <c r="U26" s="149">
        <v>-5111.5406999999996</v>
      </c>
      <c r="V26" s="149">
        <v>-5238.3439499907754</v>
      </c>
      <c r="W26" s="149">
        <v>-5698.4562932301096</v>
      </c>
      <c r="X26" s="149">
        <v>-1395.9512036489828</v>
      </c>
      <c r="Y26" s="26"/>
    </row>
    <row r="27" spans="1:25" s="38" customFormat="1" ht="12" x14ac:dyDescent="0.4">
      <c r="A27" s="48" t="s">
        <v>66</v>
      </c>
      <c r="B27" s="14">
        <f>SUM(B23:B26)</f>
        <v>-39124.755587685322</v>
      </c>
      <c r="C27" s="14">
        <f>SUM(C23:C26)</f>
        <v>-45487.134660266143</v>
      </c>
      <c r="D27" s="25">
        <f t="shared" si="18"/>
        <v>-0.13987205657380031</v>
      </c>
      <c r="E27" s="14">
        <f>SUM(E23:E26)</f>
        <v>-44102.499933819061</v>
      </c>
      <c r="F27" s="25">
        <f t="shared" si="1"/>
        <v>-0.11286762323232069</v>
      </c>
      <c r="G27" s="36"/>
      <c r="H27" s="14">
        <f>SUM(H23:H26)</f>
        <v>-117434.47717676511</v>
      </c>
      <c r="I27" s="14">
        <f>SUM(I23:I26)</f>
        <v>-121351.62730737732</v>
      </c>
      <c r="J27" s="25">
        <f t="shared" si="19"/>
        <v>-3.2279337471843417E-2</v>
      </c>
      <c r="K27" s="163"/>
      <c r="L27" s="14">
        <f t="shared" ref="L27:R27" si="20">SUM(L23:L26)</f>
        <v>-39479.735130789624</v>
      </c>
      <c r="M27" s="14">
        <f t="shared" si="20"/>
        <v>-36384.757516321552</v>
      </c>
      <c r="N27" s="14">
        <f t="shared" si="20"/>
        <v>-45487.134660266143</v>
      </c>
      <c r="O27" s="14">
        <f t="shared" si="20"/>
        <v>-39009.966570854369</v>
      </c>
      <c r="P27" s="14">
        <f t="shared" si="20"/>
        <v>-34207.221655260742</v>
      </c>
      <c r="Q27" s="14">
        <f t="shared" si="20"/>
        <v>-44102.499933819061</v>
      </c>
      <c r="R27" s="14">
        <f t="shared" si="20"/>
        <v>-39124.755587685322</v>
      </c>
      <c r="S27" s="14"/>
      <c r="T27" s="20"/>
      <c r="U27" s="14">
        <f t="shared" ref="U27:X27" si="21">SUM(U23:U26)</f>
        <v>-52592.915079999999</v>
      </c>
      <c r="V27" s="14">
        <f t="shared" si="21"/>
        <v>-80651.902552790969</v>
      </c>
      <c r="W27" s="14">
        <f t="shared" si="21"/>
        <v>-115703.98058719897</v>
      </c>
      <c r="X27" s="14">
        <f t="shared" si="21"/>
        <v>-160361.59387823165</v>
      </c>
      <c r="Y27" s="26"/>
    </row>
    <row r="28" spans="1:25" s="40" customFormat="1" ht="12" x14ac:dyDescent="0.4">
      <c r="A28" s="27" t="s">
        <v>46</v>
      </c>
      <c r="B28" s="111">
        <f>B20+B27</f>
        <v>20272.76095862862</v>
      </c>
      <c r="C28" s="111">
        <f>C20+C27</f>
        <v>33987.462141797288</v>
      </c>
      <c r="D28" s="23">
        <f t="shared" si="18"/>
        <v>-0.40352236733505698</v>
      </c>
      <c r="E28" s="111">
        <f>E20+E27</f>
        <v>25455.988609239568</v>
      </c>
      <c r="F28" s="23">
        <f t="shared" si="1"/>
        <v>-0.20361525651883861</v>
      </c>
      <c r="G28" s="36"/>
      <c r="H28" s="111">
        <f>H20+H27</f>
        <v>71532.815494955503</v>
      </c>
      <c r="I28" s="111">
        <f>I20+I27</f>
        <v>97392.258961533167</v>
      </c>
      <c r="J28" s="23">
        <f t="shared" si="19"/>
        <v>-0.26551846873981344</v>
      </c>
      <c r="K28" s="163"/>
      <c r="L28" s="111">
        <f t="shared" ref="L28:R28" si="22">L20+L27</f>
        <v>26102.631850506128</v>
      </c>
      <c r="M28" s="111">
        <f t="shared" si="22"/>
        <v>37302.164969229721</v>
      </c>
      <c r="N28" s="111">
        <f t="shared" si="22"/>
        <v>33987.462141797288</v>
      </c>
      <c r="O28" s="111">
        <f t="shared" si="22"/>
        <v>37106.313916190433</v>
      </c>
      <c r="P28" s="111">
        <f t="shared" si="22"/>
        <v>25804.065927087329</v>
      </c>
      <c r="Q28" s="111">
        <f t="shared" si="22"/>
        <v>25455.988609239568</v>
      </c>
      <c r="R28" s="111">
        <f t="shared" si="22"/>
        <v>20272.76095862862</v>
      </c>
      <c r="S28" s="111"/>
      <c r="T28" s="128"/>
      <c r="U28" s="111">
        <f t="shared" ref="U28:X28" si="23">U20+U27</f>
        <v>53438.084920000059</v>
      </c>
      <c r="V28" s="111">
        <f t="shared" si="23"/>
        <v>52996.787109709025</v>
      </c>
      <c r="W28" s="111">
        <f t="shared" si="23"/>
        <v>123294.04176508253</v>
      </c>
      <c r="X28" s="111">
        <f t="shared" si="23"/>
        <v>134498.57287772378</v>
      </c>
      <c r="Y28" s="151"/>
    </row>
    <row r="29" spans="1:25" s="41" customFormat="1" ht="12" x14ac:dyDescent="0.4">
      <c r="A29" s="148" t="s">
        <v>69</v>
      </c>
      <c r="B29" s="130">
        <f>B28/B14</f>
        <v>7.5671269157351992E-2</v>
      </c>
      <c r="C29" s="130">
        <f>C28/C14</f>
        <v>0.1179359324382685</v>
      </c>
      <c r="D29" s="131">
        <f>IFERROR(ROUND(($B29-C29)*100,1),"")</f>
        <v>-4.2</v>
      </c>
      <c r="E29" s="130">
        <f>E28/E14</f>
        <v>8.9532977689314813E-2</v>
      </c>
      <c r="F29" s="131">
        <f>IFERROR(ROUND(($B29-E29)*100,1),"")</f>
        <v>-1.4</v>
      </c>
      <c r="G29" s="36"/>
      <c r="H29" s="130">
        <f>H28/H14</f>
        <v>9.0157616183587114E-2</v>
      </c>
      <c r="I29" s="130">
        <f>I28/I14</f>
        <v>0.12321052643234079</v>
      </c>
      <c r="J29" s="131">
        <f>IFERROR(ROUND(($H29-I29)*100,1),"")</f>
        <v>-3.3</v>
      </c>
      <c r="K29" s="163"/>
      <c r="L29" s="130">
        <f t="shared" ref="L29:R29" si="24">L28/L14</f>
        <v>0.11570791537916926</v>
      </c>
      <c r="M29" s="130">
        <f t="shared" si="24"/>
        <v>0.13482181530192083</v>
      </c>
      <c r="N29" s="130">
        <f t="shared" si="24"/>
        <v>0.1179359324382685</v>
      </c>
      <c r="O29" s="130">
        <f t="shared" si="24"/>
        <v>0.13438079765863678</v>
      </c>
      <c r="P29" s="130">
        <f t="shared" si="24"/>
        <v>0.1069846013487892</v>
      </c>
      <c r="Q29" s="130">
        <f t="shared" si="24"/>
        <v>8.9532977689314813E-2</v>
      </c>
      <c r="R29" s="130">
        <f t="shared" si="24"/>
        <v>7.5671269157351992E-2</v>
      </c>
      <c r="S29" s="130"/>
      <c r="T29" s="135"/>
      <c r="U29" s="130">
        <f t="shared" ref="U29:X29" si="25">U28/U14</f>
        <v>0.14383016698247289</v>
      </c>
      <c r="V29" s="130">
        <f t="shared" si="25"/>
        <v>0.10461770706963357</v>
      </c>
      <c r="W29" s="130">
        <f t="shared" si="25"/>
        <v>0.17170793487368749</v>
      </c>
      <c r="X29" s="130">
        <f t="shared" si="25"/>
        <v>0.12610240471845835</v>
      </c>
      <c r="Y29" s="155"/>
    </row>
    <row r="30" spans="1:25" s="38" customFormat="1" ht="3.75" customHeight="1" x14ac:dyDescent="0.4">
      <c r="A30" s="148"/>
      <c r="B30" s="13"/>
      <c r="C30" s="13"/>
      <c r="D30" s="20"/>
      <c r="E30" s="13"/>
      <c r="F30" s="20"/>
      <c r="G30" s="36"/>
      <c r="H30" s="13"/>
      <c r="I30" s="13"/>
      <c r="J30" s="20"/>
      <c r="K30" s="163"/>
      <c r="L30" s="13"/>
      <c r="M30" s="156"/>
      <c r="N30" s="156"/>
      <c r="O30" s="156"/>
      <c r="P30" s="13"/>
      <c r="Q30" s="13"/>
      <c r="R30" s="13"/>
      <c r="S30" s="13"/>
      <c r="T30" s="20"/>
      <c r="U30" s="156"/>
      <c r="V30" s="156"/>
      <c r="W30" s="156"/>
      <c r="X30" s="156"/>
      <c r="Y30" s="26"/>
    </row>
    <row r="31" spans="1:25" s="38" customFormat="1" ht="12" x14ac:dyDescent="0.4">
      <c r="A31" s="48" t="s">
        <v>62</v>
      </c>
      <c r="B31" s="14">
        <v>42351.156154803932</v>
      </c>
      <c r="C31" s="14">
        <v>35693.938223942656</v>
      </c>
      <c r="D31" s="25">
        <f t="shared" ref="D31:D32" si="26">IFERROR($B31/C31-1,"")</f>
        <v>0.1865083614224381</v>
      </c>
      <c r="E31" s="14">
        <v>41933.082565574441</v>
      </c>
      <c r="F31" s="25">
        <f t="shared" si="1"/>
        <v>9.9700180299340246E-3</v>
      </c>
      <c r="G31" s="36"/>
      <c r="H31" s="14">
        <v>123788.04634828425</v>
      </c>
      <c r="I31" s="14">
        <v>99584.309183668971</v>
      </c>
      <c r="J31" s="25">
        <f t="shared" ref="J31:J32" si="27">IFERROR($H31/I31-1,"")</f>
        <v>0.24304769860857256</v>
      </c>
      <c r="K31" s="163"/>
      <c r="L31" s="14">
        <v>30480.119217403924</v>
      </c>
      <c r="M31" s="149">
        <v>33410.251742322391</v>
      </c>
      <c r="N31" s="149">
        <v>35693.938223942656</v>
      </c>
      <c r="O31" s="149">
        <v>37797.493305355551</v>
      </c>
      <c r="P31" s="14">
        <v>39503.807627905873</v>
      </c>
      <c r="Q31" s="14">
        <v>41933.082565574441</v>
      </c>
      <c r="R31" s="14">
        <v>42351.156154803932</v>
      </c>
      <c r="S31" s="14"/>
      <c r="T31" s="20"/>
      <c r="U31" s="149">
        <v>37491</v>
      </c>
      <c r="V31" s="149">
        <v>65287.000000000007</v>
      </c>
      <c r="W31" s="149">
        <v>96416.04065544132</v>
      </c>
      <c r="X31" s="149">
        <v>137381.80248902453</v>
      </c>
      <c r="Y31" s="26"/>
    </row>
    <row r="32" spans="1:25" s="40" customFormat="1" ht="12" x14ac:dyDescent="0.4">
      <c r="A32" s="27" t="s">
        <v>48</v>
      </c>
      <c r="B32" s="111">
        <f>B28+B31</f>
        <v>62623.917113432552</v>
      </c>
      <c r="C32" s="111">
        <f>C28+C31</f>
        <v>69681.400365739944</v>
      </c>
      <c r="D32" s="23">
        <f t="shared" si="26"/>
        <v>-0.10128216733969841</v>
      </c>
      <c r="E32" s="111">
        <f>E28+E31</f>
        <v>67389.071174814017</v>
      </c>
      <c r="F32" s="23">
        <f t="shared" si="1"/>
        <v>-7.0711080866809661E-2</v>
      </c>
      <c r="G32" s="36"/>
      <c r="H32" s="111">
        <f>H28+H31</f>
        <v>195320.86184323975</v>
      </c>
      <c r="I32" s="111">
        <f>I28+I31</f>
        <v>196976.56814520212</v>
      </c>
      <c r="J32" s="23">
        <f t="shared" si="27"/>
        <v>-8.405600308468486E-3</v>
      </c>
      <c r="K32" s="163"/>
      <c r="L32" s="111">
        <f t="shared" ref="L32:R32" si="28">L28+L31</f>
        <v>56582.751067910052</v>
      </c>
      <c r="M32" s="111">
        <f t="shared" si="28"/>
        <v>70712.416711552112</v>
      </c>
      <c r="N32" s="111">
        <f t="shared" si="28"/>
        <v>69681.400365739944</v>
      </c>
      <c r="O32" s="111">
        <f t="shared" si="28"/>
        <v>74903.807221545983</v>
      </c>
      <c r="P32" s="111">
        <f t="shared" si="28"/>
        <v>65307.873554993203</v>
      </c>
      <c r="Q32" s="111">
        <f t="shared" si="28"/>
        <v>67389.071174814017</v>
      </c>
      <c r="R32" s="111">
        <f t="shared" si="28"/>
        <v>62623.917113432552</v>
      </c>
      <c r="S32" s="111"/>
      <c r="T32" s="128"/>
      <c r="U32" s="111">
        <f>U28+U31</f>
        <v>90929.084920000052</v>
      </c>
      <c r="V32" s="111">
        <f>V28+V31</f>
        <v>118283.78710970902</v>
      </c>
      <c r="W32" s="111">
        <f>W28+W31</f>
        <v>219710.08242052386</v>
      </c>
      <c r="X32" s="111">
        <f>X28+X31</f>
        <v>271880.37536674831</v>
      </c>
      <c r="Y32" s="151"/>
    </row>
    <row r="33" spans="1:25" s="41" customFormat="1" ht="12" x14ac:dyDescent="0.4">
      <c r="A33" s="148" t="s">
        <v>70</v>
      </c>
      <c r="B33" s="130">
        <f>B32/B14</f>
        <v>0.23375362128764632</v>
      </c>
      <c r="C33" s="130">
        <f>C32/C14</f>
        <v>0.24179330870461022</v>
      </c>
      <c r="D33" s="131">
        <f>IFERROR(ROUND(($B33-C33)*100,1),"")</f>
        <v>-0.8</v>
      </c>
      <c r="E33" s="130">
        <f>E32/E14</f>
        <v>0.23701865594834221</v>
      </c>
      <c r="F33" s="131">
        <f>IFERROR(ROUND(($B33-E33)*100,1),"")</f>
        <v>-0.3</v>
      </c>
      <c r="G33" s="36"/>
      <c r="H33" s="130">
        <f>H32/H14</f>
        <v>0.24617601268542391</v>
      </c>
      <c r="I33" s="130">
        <f>I32/I14</f>
        <v>0.24919420613903118</v>
      </c>
      <c r="J33" s="131">
        <f>IFERROR(ROUND(($H33-I33)*100,1),"")</f>
        <v>-0.3</v>
      </c>
      <c r="K33" s="163"/>
      <c r="L33" s="130">
        <f t="shared" ref="L33:R33" si="29">L32/L14</f>
        <v>0.2508203850853985</v>
      </c>
      <c r="M33" s="130">
        <f t="shared" si="29"/>
        <v>0.25557702597963189</v>
      </c>
      <c r="N33" s="130">
        <f t="shared" si="29"/>
        <v>0.24179330870461022</v>
      </c>
      <c r="O33" s="130">
        <f t="shared" si="29"/>
        <v>0.27126470672443198</v>
      </c>
      <c r="P33" s="130">
        <f t="shared" si="29"/>
        <v>0.27076883298006443</v>
      </c>
      <c r="Q33" s="130">
        <f t="shared" si="29"/>
        <v>0.23701865594834221</v>
      </c>
      <c r="R33" s="130">
        <f t="shared" si="29"/>
        <v>0.23375362128764632</v>
      </c>
      <c r="S33" s="130"/>
      <c r="T33" s="135"/>
      <c r="U33" s="130">
        <f t="shared" ref="U33:X33" si="30">U32/U14</f>
        <v>0.24473828894104485</v>
      </c>
      <c r="V33" s="130">
        <f t="shared" si="30"/>
        <v>0.23349676963084073</v>
      </c>
      <c r="W33" s="130">
        <f t="shared" si="30"/>
        <v>0.30598367920516983</v>
      </c>
      <c r="X33" s="130">
        <f t="shared" si="30"/>
        <v>0.25490805140864403</v>
      </c>
      <c r="Y33" s="155"/>
    </row>
    <row r="34" spans="1:25" s="38" customFormat="1" ht="3.75" customHeight="1" x14ac:dyDescent="0.4">
      <c r="A34" s="48"/>
      <c r="B34" s="13"/>
      <c r="C34" s="13"/>
      <c r="D34" s="20"/>
      <c r="E34" s="13"/>
      <c r="F34" s="20"/>
      <c r="G34" s="36"/>
      <c r="H34" s="13"/>
      <c r="I34" s="13"/>
      <c r="J34" s="20"/>
      <c r="K34" s="163"/>
      <c r="L34" s="13"/>
      <c r="M34" s="156"/>
      <c r="N34" s="156"/>
      <c r="O34" s="156"/>
      <c r="P34" s="13"/>
      <c r="Q34" s="13"/>
      <c r="R34" s="130"/>
      <c r="S34" s="13"/>
      <c r="T34" s="20"/>
      <c r="U34" s="156"/>
      <c r="V34" s="156"/>
      <c r="W34" s="156"/>
      <c r="X34" s="156"/>
      <c r="Y34" s="26"/>
    </row>
    <row r="35" spans="1:25" s="38" customFormat="1" ht="12" outlineLevel="1" x14ac:dyDescent="0.4">
      <c r="A35" s="48" t="s">
        <v>119</v>
      </c>
      <c r="B35" s="14">
        <v>0</v>
      </c>
      <c r="C35" s="14">
        <v>123.30768999999998</v>
      </c>
      <c r="D35" s="25">
        <f t="shared" ref="D35:D41" si="31">IFERROR($B35/C35-1,"")</f>
        <v>-1</v>
      </c>
      <c r="E35" s="14">
        <v>0</v>
      </c>
      <c r="F35" s="25" t="str">
        <f t="shared" si="1"/>
        <v>n.a.</v>
      </c>
      <c r="G35" s="36"/>
      <c r="H35" s="14">
        <v>0</v>
      </c>
      <c r="I35" s="14">
        <v>6674.1452199999994</v>
      </c>
      <c r="J35" s="25">
        <f t="shared" ref="J35:J41" si="32">IFERROR($H35/I35-1,"")</f>
        <v>-1</v>
      </c>
      <c r="K35" s="163"/>
      <c r="L35" s="14">
        <v>1876.0692299999998</v>
      </c>
      <c r="M35" s="149">
        <v>4674.7682999999997</v>
      </c>
      <c r="N35" s="149">
        <v>123.30768999999998</v>
      </c>
      <c r="O35" s="149">
        <v>228.38296</v>
      </c>
      <c r="P35" s="14">
        <v>0</v>
      </c>
      <c r="Q35" s="14">
        <v>0</v>
      </c>
      <c r="R35" s="14">
        <v>0</v>
      </c>
      <c r="S35" s="14"/>
      <c r="T35" s="20"/>
      <c r="U35" s="149">
        <v>0</v>
      </c>
      <c r="V35" s="149">
        <v>0</v>
      </c>
      <c r="W35" s="149">
        <v>0</v>
      </c>
      <c r="X35" s="149">
        <v>6902.5281799999993</v>
      </c>
      <c r="Y35" s="26"/>
    </row>
    <row r="36" spans="1:25" s="38" customFormat="1" ht="12" outlineLevel="2" x14ac:dyDescent="0.4">
      <c r="A36" s="48" t="s">
        <v>120</v>
      </c>
      <c r="B36" s="14">
        <v>30.320699999999999</v>
      </c>
      <c r="C36" s="14">
        <v>0</v>
      </c>
      <c r="D36" s="25" t="str">
        <f t="shared" si="31"/>
        <v/>
      </c>
      <c r="E36" s="14">
        <v>0</v>
      </c>
      <c r="F36" s="25" t="str">
        <f t="shared" si="1"/>
        <v>n.a.</v>
      </c>
      <c r="G36" s="36"/>
      <c r="H36" s="14">
        <v>30.320699999999999</v>
      </c>
      <c r="I36" s="14">
        <v>0</v>
      </c>
      <c r="J36" s="25" t="str">
        <f t="shared" si="32"/>
        <v/>
      </c>
      <c r="K36" s="163"/>
      <c r="L36" s="14">
        <v>0</v>
      </c>
      <c r="M36" s="149">
        <v>0</v>
      </c>
      <c r="N36" s="149">
        <v>0</v>
      </c>
      <c r="O36" s="149">
        <v>0</v>
      </c>
      <c r="P36" s="14">
        <v>0</v>
      </c>
      <c r="Q36" s="14">
        <v>0</v>
      </c>
      <c r="R36" s="14">
        <v>30.320699999999999</v>
      </c>
      <c r="S36" s="14"/>
      <c r="T36" s="20"/>
      <c r="U36" s="149">
        <v>0</v>
      </c>
      <c r="V36" s="149">
        <v>88</v>
      </c>
      <c r="W36" s="149">
        <v>0</v>
      </c>
      <c r="X36" s="149">
        <v>0</v>
      </c>
      <c r="Y36" s="26"/>
    </row>
    <row r="37" spans="1:25" s="38" customFormat="1" ht="12" outlineLevel="1" x14ac:dyDescent="0.4">
      <c r="A37" s="48" t="s">
        <v>125</v>
      </c>
      <c r="B37" s="14">
        <v>0</v>
      </c>
      <c r="C37" s="14">
        <v>5670.4429500000006</v>
      </c>
      <c r="D37" s="25">
        <f t="shared" si="31"/>
        <v>-1</v>
      </c>
      <c r="E37" s="14">
        <v>0</v>
      </c>
      <c r="F37" s="25" t="str">
        <f t="shared" si="1"/>
        <v>n.a.</v>
      </c>
      <c r="G37" s="36"/>
      <c r="H37" s="14">
        <v>0</v>
      </c>
      <c r="I37" s="14">
        <v>7253.3123636586515</v>
      </c>
      <c r="J37" s="25">
        <f t="shared" si="32"/>
        <v>-1</v>
      </c>
      <c r="K37" s="163"/>
      <c r="L37" s="14">
        <v>794.70561365865092</v>
      </c>
      <c r="M37" s="149">
        <v>788.16380000000015</v>
      </c>
      <c r="N37" s="149">
        <v>5670.4429500000006</v>
      </c>
      <c r="O37" s="149">
        <v>0</v>
      </c>
      <c r="P37" s="14">
        <v>0</v>
      </c>
      <c r="Q37" s="14">
        <v>0</v>
      </c>
      <c r="R37" s="14">
        <v>0</v>
      </c>
      <c r="S37" s="14"/>
      <c r="T37" s="20"/>
      <c r="U37" s="149">
        <v>711</v>
      </c>
      <c r="V37" s="149">
        <v>2588</v>
      </c>
      <c r="W37" s="149">
        <v>11423.751399999997</v>
      </c>
      <c r="X37" s="149">
        <v>7253.3123636586515</v>
      </c>
      <c r="Y37" s="26"/>
    </row>
    <row r="38" spans="1:25" s="38" customFormat="1" ht="12" outlineLevel="2" x14ac:dyDescent="0.4">
      <c r="A38" s="48" t="s">
        <v>126</v>
      </c>
      <c r="B38" s="14">
        <v>0</v>
      </c>
      <c r="C38" s="14">
        <v>0</v>
      </c>
      <c r="D38" s="25" t="str">
        <f t="shared" si="31"/>
        <v/>
      </c>
      <c r="E38" s="14">
        <v>0</v>
      </c>
      <c r="F38" s="25" t="str">
        <f t="shared" si="1"/>
        <v>n.a.</v>
      </c>
      <c r="G38" s="36"/>
      <c r="H38" s="14">
        <v>0</v>
      </c>
      <c r="I38" s="14">
        <v>-7698.4541665290672</v>
      </c>
      <c r="J38" s="25">
        <f t="shared" si="32"/>
        <v>-1</v>
      </c>
      <c r="K38" s="163"/>
      <c r="L38" s="14">
        <v>0</v>
      </c>
      <c r="M38" s="149">
        <v>-7698.4541665290672</v>
      </c>
      <c r="N38" s="149">
        <v>0</v>
      </c>
      <c r="O38" s="149">
        <v>0</v>
      </c>
      <c r="P38" s="14">
        <v>0</v>
      </c>
      <c r="Q38" s="14">
        <v>0</v>
      </c>
      <c r="R38" s="14">
        <v>0</v>
      </c>
      <c r="S38" s="14"/>
      <c r="T38" s="20"/>
      <c r="U38" s="149">
        <v>0</v>
      </c>
      <c r="V38" s="149">
        <v>0</v>
      </c>
      <c r="W38" s="149">
        <v>0</v>
      </c>
      <c r="X38" s="149">
        <v>-7698.4541665290672</v>
      </c>
      <c r="Y38" s="26"/>
    </row>
    <row r="39" spans="1:25" s="38" customFormat="1" ht="12" outlineLevel="1" x14ac:dyDescent="0.4">
      <c r="A39" s="48" t="s">
        <v>76</v>
      </c>
      <c r="B39" s="14">
        <v>0</v>
      </c>
      <c r="C39" s="14">
        <v>0</v>
      </c>
      <c r="D39" s="25" t="str">
        <f t="shared" si="31"/>
        <v/>
      </c>
      <c r="E39" s="14">
        <v>0</v>
      </c>
      <c r="F39" s="25" t="str">
        <f t="shared" si="1"/>
        <v>n.a.</v>
      </c>
      <c r="G39" s="36"/>
      <c r="H39" s="14">
        <v>0</v>
      </c>
      <c r="I39" s="14">
        <v>0</v>
      </c>
      <c r="J39" s="25" t="str">
        <f t="shared" si="32"/>
        <v/>
      </c>
      <c r="K39" s="163"/>
      <c r="L39" s="14">
        <v>0</v>
      </c>
      <c r="M39" s="149">
        <v>0</v>
      </c>
      <c r="N39" s="149">
        <v>0</v>
      </c>
      <c r="O39" s="149">
        <v>0</v>
      </c>
      <c r="P39" s="14">
        <v>0</v>
      </c>
      <c r="Q39" s="14">
        <v>0</v>
      </c>
      <c r="R39" s="14">
        <v>0</v>
      </c>
      <c r="S39" s="14"/>
      <c r="T39" s="20"/>
      <c r="U39" s="149">
        <v>0</v>
      </c>
      <c r="V39" s="149">
        <v>1302</v>
      </c>
      <c r="W39" s="149">
        <v>309.44313</v>
      </c>
      <c r="X39" s="149">
        <v>0</v>
      </c>
      <c r="Y39" s="26"/>
    </row>
    <row r="40" spans="1:25" s="38" customFormat="1" ht="12" x14ac:dyDescent="0.4">
      <c r="A40" s="48" t="s">
        <v>64</v>
      </c>
      <c r="B40" s="14">
        <v>30.320699999999999</v>
      </c>
      <c r="C40" s="14">
        <v>5793.7506400000002</v>
      </c>
      <c r="D40" s="25">
        <f t="shared" si="31"/>
        <v>-0.9947666542997784</v>
      </c>
      <c r="E40" s="14">
        <v>0</v>
      </c>
      <c r="F40" s="25" t="str">
        <f t="shared" si="1"/>
        <v>n.a.</v>
      </c>
      <c r="G40" s="36"/>
      <c r="H40" s="14">
        <v>30.320699999999999</v>
      </c>
      <c r="I40" s="14">
        <v>6229.0034171295838</v>
      </c>
      <c r="J40" s="25">
        <f t="shared" si="32"/>
        <v>-0.99513233530798539</v>
      </c>
      <c r="K40" s="163"/>
      <c r="L40" s="14">
        <v>2670.7748436586508</v>
      </c>
      <c r="M40" s="149">
        <v>-2235.5220665290672</v>
      </c>
      <c r="N40" s="149">
        <v>5793.7506400000002</v>
      </c>
      <c r="O40" s="149">
        <v>228.38296</v>
      </c>
      <c r="P40" s="14">
        <v>0</v>
      </c>
      <c r="Q40" s="14">
        <v>0</v>
      </c>
      <c r="R40" s="14">
        <v>30.320699999999999</v>
      </c>
      <c r="S40" s="14"/>
      <c r="T40" s="20"/>
      <c r="U40" s="149">
        <v>711</v>
      </c>
      <c r="V40" s="149">
        <v>3978</v>
      </c>
      <c r="W40" s="149">
        <v>11733.194529999997</v>
      </c>
      <c r="X40" s="149">
        <v>6457.3863771295837</v>
      </c>
      <c r="Y40" s="26"/>
    </row>
    <row r="41" spans="1:25" s="40" customFormat="1" ht="12" x14ac:dyDescent="0.4">
      <c r="A41" s="27" t="s">
        <v>127</v>
      </c>
      <c r="B41" s="111">
        <f>B32+B40</f>
        <v>62654.237813432548</v>
      </c>
      <c r="C41" s="111">
        <f>C32+C40</f>
        <v>75475.151005739943</v>
      </c>
      <c r="D41" s="23">
        <f t="shared" si="31"/>
        <v>-0.16986932813598943</v>
      </c>
      <c r="E41" s="111">
        <f>E32+E40</f>
        <v>67389.071174814017</v>
      </c>
      <c r="F41" s="23">
        <f t="shared" si="1"/>
        <v>-7.0261145892615673E-2</v>
      </c>
      <c r="G41" s="36"/>
      <c r="H41" s="111">
        <f>H32+H40</f>
        <v>195351.18254323976</v>
      </c>
      <c r="I41" s="111">
        <f>I32+I40</f>
        <v>203205.57156233169</v>
      </c>
      <c r="J41" s="23">
        <f t="shared" si="32"/>
        <v>-3.865242945212588E-2</v>
      </c>
      <c r="K41" s="163"/>
      <c r="L41" s="111">
        <f t="shared" ref="L41:R41" si="33">L32+L40</f>
        <v>59253.5259115687</v>
      </c>
      <c r="M41" s="111">
        <f t="shared" si="33"/>
        <v>68476.894645023043</v>
      </c>
      <c r="N41" s="111">
        <f t="shared" si="33"/>
        <v>75475.151005739943</v>
      </c>
      <c r="O41" s="111">
        <f t="shared" si="33"/>
        <v>75132.190181545986</v>
      </c>
      <c r="P41" s="111">
        <f t="shared" si="33"/>
        <v>65307.873554993203</v>
      </c>
      <c r="Q41" s="111">
        <f t="shared" si="33"/>
        <v>67389.071174814017</v>
      </c>
      <c r="R41" s="111">
        <f t="shared" si="33"/>
        <v>62654.237813432548</v>
      </c>
      <c r="S41" s="111"/>
      <c r="T41" s="128"/>
      <c r="U41" s="111">
        <f t="shared" ref="U41:X41" si="34">U32+U40</f>
        <v>91640.084920000052</v>
      </c>
      <c r="V41" s="111">
        <f t="shared" si="34"/>
        <v>122261.78710970902</v>
      </c>
      <c r="W41" s="111">
        <f t="shared" si="34"/>
        <v>231443.27695052387</v>
      </c>
      <c r="X41" s="111">
        <f t="shared" si="34"/>
        <v>278337.7617438779</v>
      </c>
      <c r="Y41" s="151"/>
    </row>
    <row r="42" spans="1:25" s="41" customFormat="1" ht="12" x14ac:dyDescent="0.4">
      <c r="A42" s="148" t="s">
        <v>71</v>
      </c>
      <c r="B42" s="130">
        <f>B41/B14</f>
        <v>0.23386679806980348</v>
      </c>
      <c r="C42" s="130">
        <f>C41/C14</f>
        <v>0.26189752776022818</v>
      </c>
      <c r="D42" s="131">
        <f>IFERROR(ROUND(($B42-C42)*100,1),"")</f>
        <v>-2.8</v>
      </c>
      <c r="E42" s="130">
        <f>E41/E14</f>
        <v>0.23701865594834221</v>
      </c>
      <c r="F42" s="131">
        <f>IFERROR(ROUND(($B42-E42)*100,1),"")</f>
        <v>-0.3</v>
      </c>
      <c r="G42" s="36"/>
      <c r="H42" s="130">
        <f>H41/H14</f>
        <v>0.24621422790195222</v>
      </c>
      <c r="I42" s="130">
        <f>I41/I14</f>
        <v>0.2570744914754306</v>
      </c>
      <c r="J42" s="131">
        <f>IFERROR(ROUND(($H42-I42)*100,1),"")</f>
        <v>-1.1000000000000001</v>
      </c>
      <c r="K42" s="163"/>
      <c r="L42" s="130">
        <f t="shared" ref="L42:R42" si="35">L41/L14</f>
        <v>0.26265941309516899</v>
      </c>
      <c r="M42" s="130">
        <f t="shared" si="35"/>
        <v>0.24749714258933614</v>
      </c>
      <c r="N42" s="130">
        <f t="shared" si="35"/>
        <v>0.26189752776022818</v>
      </c>
      <c r="O42" s="130">
        <f t="shared" si="35"/>
        <v>0.27209179734857103</v>
      </c>
      <c r="P42" s="130">
        <f t="shared" si="35"/>
        <v>0.27076883298006443</v>
      </c>
      <c r="Q42" s="130">
        <f t="shared" si="35"/>
        <v>0.23701865594834221</v>
      </c>
      <c r="R42" s="130">
        <f t="shared" si="35"/>
        <v>0.23386679806980348</v>
      </c>
      <c r="S42" s="130"/>
      <c r="T42" s="135"/>
      <c r="U42" s="130">
        <f t="shared" ref="U42:X42" si="36">U41/U14</f>
        <v>0.24665196621592533</v>
      </c>
      <c r="V42" s="130">
        <f t="shared" si="36"/>
        <v>0.24134949545479467</v>
      </c>
      <c r="W42" s="130">
        <f t="shared" si="36"/>
        <v>0.322324149299063</v>
      </c>
      <c r="X42" s="130">
        <f t="shared" si="36"/>
        <v>0.26096233089228249</v>
      </c>
      <c r="Y42" s="155"/>
    </row>
    <row r="43" spans="1:25" s="38" customFormat="1" ht="7.2" customHeight="1" x14ac:dyDescent="0.4">
      <c r="A43" s="48"/>
      <c r="B43" s="13"/>
      <c r="C43" s="13"/>
      <c r="D43" s="20"/>
      <c r="E43" s="13"/>
      <c r="F43" s="20"/>
      <c r="G43" s="36"/>
      <c r="H43" s="13"/>
      <c r="I43" s="13"/>
      <c r="J43" s="20"/>
      <c r="K43" s="163"/>
      <c r="L43" s="13"/>
      <c r="M43" s="156"/>
      <c r="N43" s="156"/>
      <c r="O43" s="156"/>
      <c r="P43" s="13"/>
      <c r="Q43" s="13"/>
      <c r="R43" s="13"/>
      <c r="S43" s="13"/>
      <c r="T43" s="20"/>
      <c r="U43" s="156"/>
      <c r="V43" s="156"/>
      <c r="W43" s="156"/>
      <c r="X43" s="156"/>
      <c r="Y43" s="26"/>
    </row>
    <row r="44" spans="1:25" s="38" customFormat="1" ht="12" outlineLevel="1" x14ac:dyDescent="0.4">
      <c r="A44" s="48" t="s">
        <v>174</v>
      </c>
      <c r="B44" s="14">
        <v>5999.5955444161864</v>
      </c>
      <c r="C44" s="14">
        <v>1980.7439863919551</v>
      </c>
      <c r="D44" s="25">
        <f t="shared" ref="D44:D62" si="37">IFERROR($B44/C44-1,"")</f>
        <v>2.0289606257216573</v>
      </c>
      <c r="E44" s="14">
        <v>17189.615822876902</v>
      </c>
      <c r="F44" s="25">
        <f t="shared" si="1"/>
        <v>-0.65097558862068405</v>
      </c>
      <c r="G44" s="36"/>
      <c r="H44" s="14">
        <v>56838.336395255021</v>
      </c>
      <c r="I44" s="14">
        <v>27702.77813468131</v>
      </c>
      <c r="J44" s="25">
        <f t="shared" ref="J44:J62" si="38">IFERROR($H44/I44-1,"")</f>
        <v>1.0517197271308576</v>
      </c>
      <c r="K44" s="163"/>
      <c r="L44" s="14">
        <v>6730.4157984370613</v>
      </c>
      <c r="M44" s="149">
        <v>18991.618349852295</v>
      </c>
      <c r="N44" s="149">
        <v>1980.7439863919551</v>
      </c>
      <c r="O44" s="149">
        <v>8649.6177135208618</v>
      </c>
      <c r="P44" s="14">
        <v>33649.125027961934</v>
      </c>
      <c r="Q44" s="14">
        <v>17189.615822876902</v>
      </c>
      <c r="R44" s="14">
        <v>5999.5955444161864</v>
      </c>
      <c r="S44" s="14"/>
      <c r="T44" s="14"/>
      <c r="U44" s="149">
        <v>7394</v>
      </c>
      <c r="V44" s="149">
        <v>9059</v>
      </c>
      <c r="W44" s="149">
        <v>25413.209217804579</v>
      </c>
      <c r="X44" s="149">
        <v>36352.39584820217</v>
      </c>
      <c r="Y44" s="26"/>
    </row>
    <row r="45" spans="1:25" s="38" customFormat="1" ht="12" outlineLevel="1" x14ac:dyDescent="0.4">
      <c r="A45" s="48" t="s">
        <v>175</v>
      </c>
      <c r="B45" s="14">
        <v>7761.5054299999993</v>
      </c>
      <c r="C45" s="14">
        <v>9459.5097099999966</v>
      </c>
      <c r="D45" s="25">
        <f t="shared" si="37"/>
        <v>-0.17950235604758402</v>
      </c>
      <c r="E45" s="14">
        <v>15437.22042</v>
      </c>
      <c r="F45" s="25">
        <f t="shared" si="1"/>
        <v>-0.49722131194392838</v>
      </c>
      <c r="G45" s="36"/>
      <c r="H45" s="14">
        <v>24227.195889999995</v>
      </c>
      <c r="I45" s="14">
        <v>28037.43838</v>
      </c>
      <c r="J45" s="25">
        <f t="shared" si="38"/>
        <v>-0.13589838124148934</v>
      </c>
      <c r="K45" s="163"/>
      <c r="L45" s="14">
        <v>2840.5933199999986</v>
      </c>
      <c r="M45" s="149">
        <v>15737.335350000001</v>
      </c>
      <c r="N45" s="149">
        <v>9459.5097099999966</v>
      </c>
      <c r="O45" s="149">
        <v>5477.2863899999993</v>
      </c>
      <c r="P45" s="14">
        <v>1028.4700400000002</v>
      </c>
      <c r="Q45" s="14">
        <v>15437.22042</v>
      </c>
      <c r="R45" s="14">
        <v>7761.5054299999993</v>
      </c>
      <c r="S45" s="14"/>
      <c r="T45" s="14"/>
      <c r="U45" s="149">
        <v>0</v>
      </c>
      <c r="V45" s="149">
        <v>621</v>
      </c>
      <c r="W45" s="149">
        <v>16574.148449999986</v>
      </c>
      <c r="X45" s="149">
        <v>33514.724770000001</v>
      </c>
      <c r="Y45" s="26"/>
    </row>
    <row r="46" spans="1:25" s="40" customFormat="1" ht="12" outlineLevel="1" x14ac:dyDescent="0.4">
      <c r="A46" s="48" t="s">
        <v>176</v>
      </c>
      <c r="B46" s="14">
        <v>10058.970570000001</v>
      </c>
      <c r="C46" s="14">
        <v>3458.3854670190476</v>
      </c>
      <c r="D46" s="25">
        <f t="shared" si="37"/>
        <v>1.9085741499689801</v>
      </c>
      <c r="E46" s="14">
        <v>7884.4147599999978</v>
      </c>
      <c r="F46" s="25">
        <f t="shared" si="1"/>
        <v>0.27580434010551769</v>
      </c>
      <c r="G46" s="36"/>
      <c r="H46" s="14">
        <v>23136.98213</v>
      </c>
      <c r="I46" s="14">
        <v>7980.5816711210473</v>
      </c>
      <c r="J46" s="25">
        <f t="shared" si="38"/>
        <v>1.8991598712315296</v>
      </c>
      <c r="K46" s="163"/>
      <c r="L46" s="14">
        <v>1688.6867000000002</v>
      </c>
      <c r="M46" s="149">
        <v>2833.5095041019995</v>
      </c>
      <c r="N46" s="149">
        <v>3458.3854670190476</v>
      </c>
      <c r="O46" s="149">
        <v>4207.769632944417</v>
      </c>
      <c r="P46" s="14">
        <v>5193.5968000000003</v>
      </c>
      <c r="Q46" s="14">
        <v>7884.4147599999978</v>
      </c>
      <c r="R46" s="14">
        <v>10058.970570000001</v>
      </c>
      <c r="S46" s="14"/>
      <c r="T46" s="14"/>
      <c r="U46" s="149">
        <v>3076</v>
      </c>
      <c r="V46" s="149">
        <v>4912</v>
      </c>
      <c r="W46" s="149">
        <v>8723.9057339768915</v>
      </c>
      <c r="X46" s="149">
        <v>12188.351304065465</v>
      </c>
      <c r="Y46" s="151"/>
    </row>
    <row r="47" spans="1:25" s="41" customFormat="1" ht="12" outlineLevel="1" x14ac:dyDescent="0.4">
      <c r="A47" s="48" t="s">
        <v>177</v>
      </c>
      <c r="B47" s="14">
        <v>15520.856020000001</v>
      </c>
      <c r="C47" s="14">
        <v>4077.1397200000001</v>
      </c>
      <c r="D47" s="25">
        <f t="shared" si="37"/>
        <v>2.8068001309506263</v>
      </c>
      <c r="E47" s="14">
        <v>1901.54871</v>
      </c>
      <c r="F47" s="25">
        <f t="shared" si="1"/>
        <v>7.1622184792731396</v>
      </c>
      <c r="G47" s="36"/>
      <c r="H47" s="14">
        <v>21001.071490000002</v>
      </c>
      <c r="I47" s="14">
        <v>4218.6237099999998</v>
      </c>
      <c r="J47" s="25">
        <f t="shared" si="38"/>
        <v>3.9781807844625243</v>
      </c>
      <c r="K47" s="163"/>
      <c r="L47" s="14">
        <v>69.710939999999994</v>
      </c>
      <c r="M47" s="149">
        <v>71.773049999999998</v>
      </c>
      <c r="N47" s="149">
        <v>4077.1397200000001</v>
      </c>
      <c r="O47" s="149">
        <v>6973.1009000000004</v>
      </c>
      <c r="P47" s="14">
        <v>3578.6667600000005</v>
      </c>
      <c r="Q47" s="14">
        <v>1901.54871</v>
      </c>
      <c r="R47" s="14">
        <v>15520.856020000001</v>
      </c>
      <c r="S47" s="14"/>
      <c r="T47" s="14"/>
      <c r="U47" s="149"/>
      <c r="V47" s="149">
        <v>130</v>
      </c>
      <c r="W47" s="149">
        <v>265.25017000000003</v>
      </c>
      <c r="X47" s="149">
        <v>11191.724610000001</v>
      </c>
      <c r="Y47" s="155"/>
    </row>
    <row r="48" spans="1:25" s="38" customFormat="1" ht="12" outlineLevel="1" x14ac:dyDescent="0.4">
      <c r="A48" s="48" t="s">
        <v>178</v>
      </c>
      <c r="B48" s="14">
        <v>2959.2477383991131</v>
      </c>
      <c r="C48" s="14">
        <v>36.289569999999991</v>
      </c>
      <c r="D48" s="25">
        <f t="shared" si="37"/>
        <v>80.545406528628305</v>
      </c>
      <c r="E48" s="14">
        <v>384.61678543377138</v>
      </c>
      <c r="F48" s="25">
        <f t="shared" si="1"/>
        <v>6.6940160972477294</v>
      </c>
      <c r="G48" s="36"/>
      <c r="H48" s="14">
        <v>4109.1350538182578</v>
      </c>
      <c r="I48" s="14">
        <v>190.39481610756005</v>
      </c>
      <c r="J48" s="25">
        <f t="shared" si="38"/>
        <v>20.582179272658756</v>
      </c>
      <c r="K48" s="163"/>
      <c r="L48" s="14">
        <v>108.31669000000008</v>
      </c>
      <c r="M48" s="149">
        <v>45.788556107559955</v>
      </c>
      <c r="N48" s="149">
        <v>36.289569999999991</v>
      </c>
      <c r="O48" s="149">
        <v>1409.0577068756027</v>
      </c>
      <c r="P48" s="14">
        <v>765.27052998537329</v>
      </c>
      <c r="Q48" s="14">
        <v>384.61678543377138</v>
      </c>
      <c r="R48" s="14">
        <v>2959.2477383991131</v>
      </c>
      <c r="S48" s="14"/>
      <c r="T48" s="14"/>
      <c r="U48" s="149">
        <v>1242</v>
      </c>
      <c r="V48" s="149">
        <v>604</v>
      </c>
      <c r="W48" s="149">
        <v>325.35002000000003</v>
      </c>
      <c r="X48" s="149">
        <v>1599.4525229831627</v>
      </c>
      <c r="Y48" s="26"/>
    </row>
    <row r="49" spans="1:25" s="38" customFormat="1" ht="12" outlineLevel="1" x14ac:dyDescent="0.4">
      <c r="A49" s="141" t="s">
        <v>179</v>
      </c>
      <c r="B49" s="117">
        <f>SUM(B44:B48)</f>
        <v>42300.175302815303</v>
      </c>
      <c r="C49" s="117">
        <f>SUM(C44:C48)</f>
        <v>19012.068453411001</v>
      </c>
      <c r="D49" s="28">
        <f t="shared" si="37"/>
        <v>1.2249117925528048</v>
      </c>
      <c r="E49" s="117">
        <f>SUM(E44:E48)</f>
        <v>42797.416498310675</v>
      </c>
      <c r="F49" s="28">
        <f t="shared" si="1"/>
        <v>-1.1618486258744065E-2</v>
      </c>
      <c r="G49" s="36"/>
      <c r="H49" s="117">
        <f t="shared" ref="H49:I49" si="39">SUM(H44:H48)</f>
        <v>129312.72095907328</v>
      </c>
      <c r="I49" s="117">
        <f t="shared" si="39"/>
        <v>68129.816711909909</v>
      </c>
      <c r="J49" s="28">
        <f t="shared" si="38"/>
        <v>0.89803418238857335</v>
      </c>
      <c r="K49" s="163"/>
      <c r="L49" s="117">
        <f t="shared" ref="L49:R49" si="40">SUM(L44:L48)</f>
        <v>11437.72344843706</v>
      </c>
      <c r="M49" s="117">
        <f t="shared" si="40"/>
        <v>37680.024810061856</v>
      </c>
      <c r="N49" s="117">
        <f t="shared" si="40"/>
        <v>19012.068453411001</v>
      </c>
      <c r="O49" s="117">
        <f t="shared" si="40"/>
        <v>26716.832343340884</v>
      </c>
      <c r="P49" s="117">
        <f t="shared" si="40"/>
        <v>44215.129157947304</v>
      </c>
      <c r="Q49" s="117">
        <f t="shared" si="40"/>
        <v>42797.416498310675</v>
      </c>
      <c r="R49" s="117">
        <f t="shared" si="40"/>
        <v>42300.175302815303</v>
      </c>
      <c r="S49" s="117"/>
      <c r="T49" s="14"/>
      <c r="U49" s="117">
        <f t="shared" ref="U49:X49" si="41">SUM(U44:U48)</f>
        <v>11712</v>
      </c>
      <c r="V49" s="117">
        <f t="shared" si="41"/>
        <v>15326</v>
      </c>
      <c r="W49" s="117">
        <f t="shared" si="41"/>
        <v>51301.863591781454</v>
      </c>
      <c r="X49" s="117">
        <f t="shared" si="41"/>
        <v>94846.649055250804</v>
      </c>
      <c r="Y49" s="26"/>
    </row>
    <row r="50" spans="1:25" s="40" customFormat="1" ht="12" outlineLevel="1" x14ac:dyDescent="0.4">
      <c r="A50" s="48" t="s">
        <v>174</v>
      </c>
      <c r="B50" s="14">
        <v>-6447.1597999999985</v>
      </c>
      <c r="C50" s="14">
        <v>-6988.2487342888871</v>
      </c>
      <c r="D50" s="25">
        <f t="shared" si="37"/>
        <v>-7.7428402288252096E-2</v>
      </c>
      <c r="E50" s="14">
        <v>-23273.647210000003</v>
      </c>
      <c r="F50" s="25">
        <f t="shared" si="1"/>
        <v>-0.72298455236402126</v>
      </c>
      <c r="G50" s="36"/>
      <c r="H50" s="14">
        <v>-54121.261050000008</v>
      </c>
      <c r="I50" s="14">
        <v>-23630.567811452216</v>
      </c>
      <c r="J50" s="25">
        <f t="shared" si="38"/>
        <v>1.2903072614180231</v>
      </c>
      <c r="K50" s="163"/>
      <c r="L50" s="14">
        <v>-11196.99841</v>
      </c>
      <c r="M50" s="149">
        <v>-5445.3206671633325</v>
      </c>
      <c r="N50" s="149">
        <v>-6988.2487342888871</v>
      </c>
      <c r="O50" s="149">
        <v>-17848.264849999992</v>
      </c>
      <c r="P50" s="14">
        <v>-24400.454040000001</v>
      </c>
      <c r="Q50" s="14">
        <v>-23273.647210000003</v>
      </c>
      <c r="R50" s="14">
        <v>-6447.1597999999985</v>
      </c>
      <c r="S50" s="14"/>
      <c r="T50" s="14"/>
      <c r="U50" s="149">
        <v>-16532</v>
      </c>
      <c r="V50" s="149">
        <v>-16321</v>
      </c>
      <c r="W50" s="149">
        <v>-21350.161779713555</v>
      </c>
      <c r="X50" s="149">
        <v>-41478.832661452208</v>
      </c>
      <c r="Y50" s="151"/>
    </row>
    <row r="51" spans="1:25" s="41" customFormat="1" ht="12" outlineLevel="1" x14ac:dyDescent="0.4">
      <c r="A51" s="48" t="s">
        <v>175</v>
      </c>
      <c r="B51" s="14">
        <v>-10827.797549999999</v>
      </c>
      <c r="C51" s="14">
        <v>-8495.6322299999974</v>
      </c>
      <c r="D51" s="25">
        <f t="shared" si="37"/>
        <v>0.27451345077822453</v>
      </c>
      <c r="E51" s="14">
        <v>-10817.949180000003</v>
      </c>
      <c r="F51" s="25">
        <f t="shared" si="1"/>
        <v>9.1037310641128855E-4</v>
      </c>
      <c r="G51" s="36"/>
      <c r="H51" s="14">
        <v>-50397.768970000005</v>
      </c>
      <c r="I51" s="14">
        <v>-23373.222689999995</v>
      </c>
      <c r="J51" s="25">
        <f t="shared" si="38"/>
        <v>1.1562182347906265</v>
      </c>
      <c r="K51" s="163"/>
      <c r="L51" s="14">
        <v>-360.15298000000075</v>
      </c>
      <c r="M51" s="149">
        <v>-14517.437479999999</v>
      </c>
      <c r="N51" s="149">
        <v>-8495.6322299999974</v>
      </c>
      <c r="O51" s="149">
        <v>2904.8505100000002</v>
      </c>
      <c r="P51" s="14">
        <v>-28752.022239999998</v>
      </c>
      <c r="Q51" s="14">
        <v>-10817.949180000003</v>
      </c>
      <c r="R51" s="14">
        <v>-10827.797549999999</v>
      </c>
      <c r="S51" s="14"/>
      <c r="T51" s="14"/>
      <c r="U51" s="149">
        <v>-2986</v>
      </c>
      <c r="V51" s="149" t="s">
        <v>188</v>
      </c>
      <c r="W51" s="149">
        <v>0</v>
      </c>
      <c r="X51" s="149">
        <v>-20468.372179999995</v>
      </c>
      <c r="Y51" s="155"/>
    </row>
    <row r="52" spans="1:25" s="41" customFormat="1" ht="12" outlineLevel="1" x14ac:dyDescent="0.4">
      <c r="A52" s="48" t="s">
        <v>180</v>
      </c>
      <c r="B52" s="14">
        <v>-34869.429680000001</v>
      </c>
      <c r="C52" s="14">
        <v>-12361.361149999999</v>
      </c>
      <c r="D52" s="25">
        <f t="shared" si="37"/>
        <v>1.8208406223937565</v>
      </c>
      <c r="E52" s="14">
        <v>-17473.222829999999</v>
      </c>
      <c r="F52" s="25">
        <f t="shared" si="1"/>
        <v>0.99559234259476348</v>
      </c>
      <c r="G52" s="36"/>
      <c r="H52" s="14">
        <v>-67997.170279999991</v>
      </c>
      <c r="I52" s="14">
        <v>-36188.538699999997</v>
      </c>
      <c r="J52" s="25">
        <f t="shared" si="38"/>
        <v>0.87896977116680297</v>
      </c>
      <c r="K52" s="163"/>
      <c r="L52" s="14">
        <v>-10838.815319999998</v>
      </c>
      <c r="M52" s="149">
        <v>-12988.362229999999</v>
      </c>
      <c r="N52" s="149">
        <v>-12361.361149999999</v>
      </c>
      <c r="O52" s="149">
        <v>-16712.824339999996</v>
      </c>
      <c r="P52" s="14">
        <v>-15654.51777</v>
      </c>
      <c r="Q52" s="14">
        <v>-17473.222829999999</v>
      </c>
      <c r="R52" s="14">
        <v>-34869.429680000001</v>
      </c>
      <c r="S52" s="14"/>
      <c r="T52" s="14"/>
      <c r="U52" s="149">
        <v>-4450</v>
      </c>
      <c r="V52" s="149">
        <v>-24106</v>
      </c>
      <c r="W52" s="149">
        <v>-50288.001500000035</v>
      </c>
      <c r="X52" s="149">
        <v>-52901.363039999997</v>
      </c>
      <c r="Y52" s="155"/>
    </row>
    <row r="53" spans="1:25" ht="12" outlineLevel="1" x14ac:dyDescent="0.4">
      <c r="A53" s="48" t="s">
        <v>181</v>
      </c>
      <c r="B53" s="14">
        <v>-404.42117999999994</v>
      </c>
      <c r="C53" s="14">
        <v>-946.78948000000003</v>
      </c>
      <c r="D53" s="25">
        <f t="shared" si="37"/>
        <v>-0.57284994336861461</v>
      </c>
      <c r="E53" s="14">
        <v>-508.31594999999999</v>
      </c>
      <c r="F53" s="25">
        <f t="shared" si="1"/>
        <v>-0.20439014357113927</v>
      </c>
      <c r="G53" s="36"/>
      <c r="H53" s="14">
        <v>-1531.82618</v>
      </c>
      <c r="I53" s="14">
        <v>-3211.2752199999995</v>
      </c>
      <c r="J53" s="25">
        <f t="shared" si="38"/>
        <v>-0.52298508378861397</v>
      </c>
      <c r="K53" s="163"/>
      <c r="L53" s="14">
        <v>-1200.0524999999998</v>
      </c>
      <c r="M53" s="149">
        <v>-1064.4332399999998</v>
      </c>
      <c r="N53" s="149">
        <v>-946.78948000000003</v>
      </c>
      <c r="O53" s="149">
        <v>-768.03729999999996</v>
      </c>
      <c r="P53" s="14">
        <v>-619.08905000000004</v>
      </c>
      <c r="Q53" s="14">
        <v>-508.31594999999999</v>
      </c>
      <c r="R53" s="14">
        <v>-404.42117999999994</v>
      </c>
      <c r="S53" s="14"/>
      <c r="T53" s="14"/>
      <c r="U53" s="149" t="s">
        <v>188</v>
      </c>
      <c r="V53" s="149" t="s">
        <v>188</v>
      </c>
      <c r="W53" s="149">
        <v>-4147.6868999999997</v>
      </c>
      <c r="X53" s="149">
        <v>-3979.3125199999995</v>
      </c>
      <c r="Y53" s="157"/>
    </row>
    <row r="54" spans="1:25" ht="12" outlineLevel="1" x14ac:dyDescent="0.4">
      <c r="A54" s="48" t="s">
        <v>182</v>
      </c>
      <c r="B54" s="14">
        <v>-57.332639999999998</v>
      </c>
      <c r="C54" s="14">
        <v>-111.03971</v>
      </c>
      <c r="D54" s="25">
        <f t="shared" si="37"/>
        <v>-0.48367444403448101</v>
      </c>
      <c r="E54" s="14">
        <v>-44.041200000000003</v>
      </c>
      <c r="F54" s="25">
        <f t="shared" si="1"/>
        <v>0.30179559140077905</v>
      </c>
      <c r="G54" s="36"/>
      <c r="H54" s="14">
        <v>-223.49271000000002</v>
      </c>
      <c r="I54" s="14">
        <v>-350.38641000000001</v>
      </c>
      <c r="J54" s="25">
        <f t="shared" si="38"/>
        <v>-0.36215360064906621</v>
      </c>
      <c r="K54" s="163"/>
      <c r="L54" s="14">
        <v>-131.34932000000003</v>
      </c>
      <c r="M54" s="149">
        <v>-107.99737999999999</v>
      </c>
      <c r="N54" s="149">
        <v>-111.03971</v>
      </c>
      <c r="O54" s="149">
        <v>-70.352092422500007</v>
      </c>
      <c r="P54" s="14">
        <v>-122.11887000000002</v>
      </c>
      <c r="Q54" s="14">
        <v>-44.041200000000003</v>
      </c>
      <c r="R54" s="14">
        <v>-57.332639999999998</v>
      </c>
      <c r="S54" s="14"/>
      <c r="T54" s="14"/>
      <c r="U54" s="149">
        <v>-1749</v>
      </c>
      <c r="V54" s="149">
        <v>-880</v>
      </c>
      <c r="W54" s="149">
        <v>-866.29081000000019</v>
      </c>
      <c r="X54" s="149">
        <v>-420.73850242250001</v>
      </c>
      <c r="Y54" s="157"/>
    </row>
    <row r="55" spans="1:25" ht="12" outlineLevel="2" x14ac:dyDescent="0.4">
      <c r="A55" s="48" t="s">
        <v>183</v>
      </c>
      <c r="B55" s="14">
        <v>0</v>
      </c>
      <c r="C55" s="14">
        <v>0</v>
      </c>
      <c r="D55" s="25" t="str">
        <f t="shared" si="37"/>
        <v/>
      </c>
      <c r="E55" s="14">
        <v>0</v>
      </c>
      <c r="F55" s="25" t="str">
        <f t="shared" si="1"/>
        <v>n.a.</v>
      </c>
      <c r="G55" s="36"/>
      <c r="H55" s="14">
        <v>0</v>
      </c>
      <c r="I55" s="14">
        <v>0</v>
      </c>
      <c r="J55" s="25" t="str">
        <f t="shared" si="38"/>
        <v/>
      </c>
      <c r="K55" s="163"/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9">
        <v>-1162</v>
      </c>
      <c r="V55" s="149">
        <v>-244</v>
      </c>
      <c r="W55" s="149">
        <v>0</v>
      </c>
      <c r="X55" s="149">
        <v>0</v>
      </c>
      <c r="Y55" s="157"/>
    </row>
    <row r="56" spans="1:25" ht="12" outlineLevel="1" x14ac:dyDescent="0.4">
      <c r="A56" s="48" t="s">
        <v>184</v>
      </c>
      <c r="B56" s="14">
        <v>-482.98366999999996</v>
      </c>
      <c r="C56" s="14">
        <v>-289.78129000000001</v>
      </c>
      <c r="D56" s="25">
        <f t="shared" si="37"/>
        <v>0.66671792371412231</v>
      </c>
      <c r="E56" s="14">
        <v>-277.79557</v>
      </c>
      <c r="F56" s="25">
        <f t="shared" si="1"/>
        <v>0.73862984928089381</v>
      </c>
      <c r="G56" s="36"/>
      <c r="H56" s="14">
        <v>-1152.9617199999998</v>
      </c>
      <c r="I56" s="14">
        <v>-1861.9742699999997</v>
      </c>
      <c r="J56" s="25">
        <f t="shared" si="38"/>
        <v>-0.38078536391375595</v>
      </c>
      <c r="K56" s="163"/>
      <c r="L56" s="14">
        <v>-1157.9626699999997</v>
      </c>
      <c r="M56" s="149">
        <v>-414.23030999999997</v>
      </c>
      <c r="N56" s="149">
        <v>-289.78129000000001</v>
      </c>
      <c r="O56" s="149">
        <v>-391.34728999999993</v>
      </c>
      <c r="P56" s="14">
        <v>-392.18247999999994</v>
      </c>
      <c r="Q56" s="14">
        <v>-277.79557</v>
      </c>
      <c r="R56" s="14">
        <v>-482.98366999999996</v>
      </c>
      <c r="S56" s="14"/>
      <c r="T56" s="14"/>
      <c r="U56" s="149">
        <v>-2228</v>
      </c>
      <c r="V56" s="149">
        <v>-5618</v>
      </c>
      <c r="W56" s="149">
        <v>-4434.5975300000009</v>
      </c>
      <c r="X56" s="149">
        <v>-2253.3215599999994</v>
      </c>
      <c r="Y56" s="157"/>
    </row>
    <row r="57" spans="1:25" ht="12" outlineLevel="1" x14ac:dyDescent="0.4">
      <c r="A57" s="48" t="s">
        <v>185</v>
      </c>
      <c r="B57" s="14">
        <v>-627.8067559435051</v>
      </c>
      <c r="C57" s="14">
        <v>-408.7578507338302</v>
      </c>
      <c r="D57" s="25">
        <f t="shared" si="37"/>
        <v>0.5358891696304382</v>
      </c>
      <c r="E57" s="14">
        <v>-414.14173497849947</v>
      </c>
      <c r="F57" s="25">
        <f t="shared" si="1"/>
        <v>0.51592245581358331</v>
      </c>
      <c r="G57" s="36"/>
      <c r="H57" s="14">
        <v>-1458.1709481175378</v>
      </c>
      <c r="I57" s="14">
        <v>-1506.194624630501</v>
      </c>
      <c r="J57" s="25">
        <f t="shared" si="38"/>
        <v>-3.1884110942664079E-2</v>
      </c>
      <c r="K57" s="163"/>
      <c r="L57" s="14">
        <v>-510.10415985774341</v>
      </c>
      <c r="M57" s="149">
        <v>-587.33261403892732</v>
      </c>
      <c r="N57" s="149">
        <v>-408.7578507338302</v>
      </c>
      <c r="O57" s="149">
        <v>-884.33186776813125</v>
      </c>
      <c r="P57" s="14">
        <v>-416.22245719553331</v>
      </c>
      <c r="Q57" s="14">
        <v>-414.14173497849947</v>
      </c>
      <c r="R57" s="14">
        <v>-627.8067559435051</v>
      </c>
      <c r="S57" s="14"/>
      <c r="T57" s="14"/>
      <c r="U57" s="149">
        <v>-908</v>
      </c>
      <c r="V57" s="149">
        <v>-535</v>
      </c>
      <c r="W57" s="149">
        <v>-1263.4704299999999</v>
      </c>
      <c r="X57" s="149">
        <v>-2390.5264923986324</v>
      </c>
      <c r="Y57" s="157"/>
    </row>
    <row r="58" spans="1:25" ht="12" outlineLevel="1" x14ac:dyDescent="0.4">
      <c r="A58" s="48" t="s">
        <v>186</v>
      </c>
      <c r="B58" s="14">
        <v>-4326.7465799999964</v>
      </c>
      <c r="C58" s="14">
        <v>-3198.3167580144932</v>
      </c>
      <c r="D58" s="25">
        <f t="shared" si="37"/>
        <v>0.35281990727085755</v>
      </c>
      <c r="E58" s="14">
        <v>-6162.5427607868833</v>
      </c>
      <c r="F58" s="25">
        <f t="shared" si="1"/>
        <v>-0.2978958933101955</v>
      </c>
      <c r="G58" s="36"/>
      <c r="H58" s="14">
        <v>-15259.13391598688</v>
      </c>
      <c r="I58" s="14">
        <v>-6570.9828262866695</v>
      </c>
      <c r="J58" s="25">
        <f t="shared" si="38"/>
        <v>1.3221996342684061</v>
      </c>
      <c r="K58" s="163"/>
      <c r="L58" s="14">
        <v>-603.57607976550992</v>
      </c>
      <c r="M58" s="149">
        <v>-2769.0899885066665</v>
      </c>
      <c r="N58" s="149">
        <v>-3198.3167580144932</v>
      </c>
      <c r="O58" s="149">
        <v>-4575.9036378424607</v>
      </c>
      <c r="P58" s="14">
        <v>-4769.8445752000007</v>
      </c>
      <c r="Q58" s="14">
        <v>-6162.5427607868833</v>
      </c>
      <c r="R58" s="14">
        <v>-4326.7465799999964</v>
      </c>
      <c r="S58" s="14"/>
      <c r="T58" s="14"/>
      <c r="U58" s="149">
        <v>-279</v>
      </c>
      <c r="V58" s="149">
        <v>-171</v>
      </c>
      <c r="W58" s="149">
        <v>-965.46376000000043</v>
      </c>
      <c r="X58" s="149">
        <v>-11146.886464129129</v>
      </c>
      <c r="Y58" s="157"/>
    </row>
    <row r="59" spans="1:25" ht="12" outlineLevel="1" x14ac:dyDescent="0.4">
      <c r="A59" s="141" t="s">
        <v>187</v>
      </c>
      <c r="B59" s="117">
        <f>SUM(B50:B58)</f>
        <v>-58043.677855943504</v>
      </c>
      <c r="C59" s="117">
        <f>SUM(C50:C58)</f>
        <v>-32799.927203037209</v>
      </c>
      <c r="D59" s="28">
        <f t="shared" si="37"/>
        <v>0.76962825242394972</v>
      </c>
      <c r="E59" s="117">
        <f>SUM(E50:E58)</f>
        <v>-58971.656435765384</v>
      </c>
      <c r="F59" s="28">
        <f t="shared" si="1"/>
        <v>-1.5736010075156681E-2</v>
      </c>
      <c r="G59" s="36"/>
      <c r="H59" s="117">
        <f>SUM(H50:H58)</f>
        <v>-192141.78577410441</v>
      </c>
      <c r="I59" s="117">
        <f>SUM(I50:I58)</f>
        <v>-96693.142552369376</v>
      </c>
      <c r="J59" s="28">
        <f t="shared" si="38"/>
        <v>0.98712939410403067</v>
      </c>
      <c r="K59" s="163"/>
      <c r="L59" s="117">
        <f t="shared" ref="L59:R59" si="42">SUM(L50:L58)</f>
        <v>-25999.011439623253</v>
      </c>
      <c r="M59" s="117">
        <f t="shared" si="42"/>
        <v>-37894.203909708922</v>
      </c>
      <c r="N59" s="117">
        <f t="shared" si="42"/>
        <v>-32799.927203037209</v>
      </c>
      <c r="O59" s="117">
        <f t="shared" si="42"/>
        <v>-38346.210868033086</v>
      </c>
      <c r="P59" s="117">
        <f t="shared" si="42"/>
        <v>-75126.45148239554</v>
      </c>
      <c r="Q59" s="117">
        <f t="shared" si="42"/>
        <v>-58971.656435765384</v>
      </c>
      <c r="R59" s="117">
        <f t="shared" si="42"/>
        <v>-58043.677855943504</v>
      </c>
      <c r="S59" s="117"/>
      <c r="T59" s="14"/>
      <c r="U59" s="117">
        <f t="shared" ref="U59:X59" si="43">SUM(U50:U58)</f>
        <v>-30294</v>
      </c>
      <c r="V59" s="117">
        <f t="shared" si="43"/>
        <v>-47875</v>
      </c>
      <c r="W59" s="117">
        <f t="shared" si="43"/>
        <v>-83315.672709713603</v>
      </c>
      <c r="X59" s="117">
        <f t="shared" si="43"/>
        <v>-135039.35342040245</v>
      </c>
      <c r="Y59" s="157"/>
    </row>
    <row r="60" spans="1:25" ht="12" x14ac:dyDescent="0.4">
      <c r="A60" s="48" t="s">
        <v>63</v>
      </c>
      <c r="B60" s="14">
        <v>-15743.502553128201</v>
      </c>
      <c r="C60" s="14">
        <v>-13787.858749626208</v>
      </c>
      <c r="D60" s="25">
        <f t="shared" si="37"/>
        <v>0.14183810836871324</v>
      </c>
      <c r="E60" s="14">
        <v>-16174.239937454709</v>
      </c>
      <c r="F60" s="25">
        <f t="shared" si="1"/>
        <v>-2.6631074226186602E-2</v>
      </c>
      <c r="G60" s="36"/>
      <c r="H60" s="14">
        <v>-62829.064815031146</v>
      </c>
      <c r="I60" s="14">
        <v>-28563.325840459467</v>
      </c>
      <c r="J60" s="25">
        <f t="shared" si="38"/>
        <v>1.1996410770217394</v>
      </c>
      <c r="K60" s="163"/>
      <c r="L60" s="14">
        <v>-14561.287991186193</v>
      </c>
      <c r="M60" s="149">
        <v>-214.17909964706632</v>
      </c>
      <c r="N60" s="149">
        <v>-13787.858749626208</v>
      </c>
      <c r="O60" s="149">
        <v>-11629.378524692202</v>
      </c>
      <c r="P60" s="14">
        <v>-30911.322324448236</v>
      </c>
      <c r="Q60" s="14">
        <v>-16174.239937454709</v>
      </c>
      <c r="R60" s="14">
        <v>-15743.502553128201</v>
      </c>
      <c r="S60" s="14"/>
      <c r="T60" s="14"/>
      <c r="U60" s="149">
        <v>-18581.924960000004</v>
      </c>
      <c r="V60" s="149">
        <v>-32549.049652057631</v>
      </c>
      <c r="W60" s="149">
        <v>-32013.809117932149</v>
      </c>
      <c r="X60" s="149">
        <v>-40192.704365151672</v>
      </c>
      <c r="Y60" s="157"/>
    </row>
    <row r="61" spans="1:25" ht="12" x14ac:dyDescent="0.4">
      <c r="A61" s="48" t="s">
        <v>67</v>
      </c>
      <c r="B61" s="14">
        <v>10677.62573432848</v>
      </c>
      <c r="C61" s="14">
        <v>-8099.2800000000007</v>
      </c>
      <c r="D61" s="25">
        <f t="shared" si="37"/>
        <v>-2.3183425853073949</v>
      </c>
      <c r="E61" s="14">
        <v>-723.4510899999982</v>
      </c>
      <c r="F61" s="25">
        <f t="shared" si="1"/>
        <v>-15.75929179169321</v>
      </c>
      <c r="G61" s="36"/>
      <c r="H61" s="14">
        <v>12967.949224328482</v>
      </c>
      <c r="I61" s="14">
        <v>-20555.321689999997</v>
      </c>
      <c r="J61" s="25">
        <f t="shared" si="38"/>
        <v>-1.6308803831874492</v>
      </c>
      <c r="K61" s="163"/>
      <c r="L61" s="14">
        <v>-2090.8679099999995</v>
      </c>
      <c r="M61" s="149">
        <v>-10365.173779999997</v>
      </c>
      <c r="N61" s="149">
        <v>-8099.2800000000007</v>
      </c>
      <c r="O61" s="149">
        <v>-1297.0139096386924</v>
      </c>
      <c r="P61" s="14">
        <v>3013.7745800000012</v>
      </c>
      <c r="Q61" s="14">
        <v>-723.4510899999982</v>
      </c>
      <c r="R61" s="14">
        <v>10677.62573432848</v>
      </c>
      <c r="S61" s="14"/>
      <c r="T61" s="14"/>
      <c r="U61" s="149">
        <v>-6799</v>
      </c>
      <c r="V61" s="149">
        <v>-469.88692409495502</v>
      </c>
      <c r="W61" s="149">
        <v>-20693.389377548334</v>
      </c>
      <c r="X61" s="149">
        <v>-21852.335599638689</v>
      </c>
      <c r="Y61" s="157"/>
    </row>
    <row r="62" spans="1:25" ht="12" x14ac:dyDescent="0.4">
      <c r="A62" s="27" t="s">
        <v>47</v>
      </c>
      <c r="B62" s="111">
        <f>B28+B60+B61</f>
        <v>15206.884139828899</v>
      </c>
      <c r="C62" s="111">
        <f>C28+C60+C61</f>
        <v>12100.32339217108</v>
      </c>
      <c r="D62" s="23">
        <f t="shared" si="37"/>
        <v>0.25673369603227014</v>
      </c>
      <c r="E62" s="111">
        <f>E28+E60+E61</f>
        <v>8558.2975817848601</v>
      </c>
      <c r="F62" s="23">
        <f t="shared" si="1"/>
        <v>0.77685853927241633</v>
      </c>
      <c r="G62" s="36"/>
      <c r="H62" s="111">
        <f>H28+H60+H61</f>
        <v>21671.69990425284</v>
      </c>
      <c r="I62" s="111">
        <f>I28+I60+I61</f>
        <v>48273.611431073703</v>
      </c>
      <c r="J62" s="23">
        <f t="shared" si="38"/>
        <v>-0.55106528677274857</v>
      </c>
      <c r="K62" s="163"/>
      <c r="L62" s="111">
        <f t="shared" ref="L62:R62" si="44">L28+L60+L61</f>
        <v>9450.4759493199363</v>
      </c>
      <c r="M62" s="111">
        <f t="shared" si="44"/>
        <v>26722.812089582658</v>
      </c>
      <c r="N62" s="111">
        <f t="shared" si="44"/>
        <v>12100.32339217108</v>
      </c>
      <c r="O62" s="111">
        <f t="shared" si="44"/>
        <v>24179.921481859539</v>
      </c>
      <c r="P62" s="111">
        <f t="shared" si="44"/>
        <v>-2093.4818173609056</v>
      </c>
      <c r="Q62" s="111">
        <f t="shared" si="44"/>
        <v>8558.2975817848601</v>
      </c>
      <c r="R62" s="111">
        <f t="shared" si="44"/>
        <v>15206.884139828899</v>
      </c>
      <c r="S62" s="111"/>
      <c r="T62" s="14"/>
      <c r="U62" s="111">
        <f t="shared" ref="U62:X62" si="45">U28+U60+U61</f>
        <v>28057.159960000055</v>
      </c>
      <c r="V62" s="111">
        <f t="shared" si="45"/>
        <v>19977.85053355644</v>
      </c>
      <c r="W62" s="111">
        <f t="shared" si="45"/>
        <v>70586.843269602046</v>
      </c>
      <c r="X62" s="111">
        <f t="shared" si="45"/>
        <v>72453.532912933413</v>
      </c>
      <c r="Y62" s="157"/>
    </row>
    <row r="63" spans="1:25" ht="12" x14ac:dyDescent="0.4">
      <c r="A63" s="148" t="s">
        <v>72</v>
      </c>
      <c r="B63" s="130">
        <f>B62/B14</f>
        <v>5.67620870752625E-2</v>
      </c>
      <c r="C63" s="130">
        <f>C62/C14</f>
        <v>4.198792237285958E-2</v>
      </c>
      <c r="D63" s="131">
        <f>IFERROR(ROUND(($B63-C63)*100,1),"")</f>
        <v>1.5</v>
      </c>
      <c r="E63" s="130">
        <f>E62/E14</f>
        <v>3.0100966739525521E-2</v>
      </c>
      <c r="F63" s="131">
        <f>IFERROR(ROUND(($B63-E63)*100,1),"")</f>
        <v>2.7</v>
      </c>
      <c r="G63" s="36"/>
      <c r="H63" s="130">
        <f>H62/H14</f>
        <v>2.7314300275952316E-2</v>
      </c>
      <c r="I63" s="130">
        <f>I62/I14</f>
        <v>6.107073745524326E-2</v>
      </c>
      <c r="J63" s="131">
        <f>IFERROR(ROUND(($H63-I63)*100,1),"")</f>
        <v>-3.4</v>
      </c>
      <c r="K63" s="163"/>
      <c r="L63" s="130">
        <f t="shared" ref="L63:R63" si="46">L62/L14</f>
        <v>4.1892130942941017E-2</v>
      </c>
      <c r="M63" s="130">
        <f t="shared" si="46"/>
        <v>9.6584689892975056E-2</v>
      </c>
      <c r="N63" s="130">
        <f t="shared" si="46"/>
        <v>4.198792237285958E-2</v>
      </c>
      <c r="O63" s="130">
        <f t="shared" si="46"/>
        <v>8.7567769285693764E-2</v>
      </c>
      <c r="P63" s="130">
        <f t="shared" si="46"/>
        <v>-8.6796522026471278E-3</v>
      </c>
      <c r="Q63" s="130">
        <f t="shared" si="46"/>
        <v>3.0100966739525521E-2</v>
      </c>
      <c r="R63" s="130">
        <f t="shared" si="46"/>
        <v>5.67620870752625E-2</v>
      </c>
      <c r="S63" s="130"/>
      <c r="T63" s="14"/>
      <c r="U63" s="130">
        <f t="shared" ref="U63:X63" si="47">U62/U14</f>
        <v>7.5516665841264513E-2</v>
      </c>
      <c r="V63" s="130">
        <f t="shared" si="47"/>
        <v>3.9437049470073156E-2</v>
      </c>
      <c r="W63" s="130">
        <f t="shared" si="47"/>
        <v>9.8304191456140166E-2</v>
      </c>
      <c r="X63" s="130">
        <f t="shared" si="47"/>
        <v>6.7930570081031011E-2</v>
      </c>
      <c r="Y63" s="157"/>
    </row>
    <row r="64" spans="1:25" ht="8.4" customHeight="1" x14ac:dyDescent="0.4">
      <c r="A64" s="48"/>
      <c r="B64" s="21"/>
      <c r="C64" s="21"/>
      <c r="D64" s="21"/>
      <c r="E64" s="14"/>
      <c r="F64" s="21"/>
      <c r="G64" s="36"/>
      <c r="H64" s="130"/>
      <c r="I64" s="130"/>
      <c r="J64" s="135"/>
      <c r="K64" s="163"/>
      <c r="L64" s="14"/>
      <c r="M64" s="149"/>
      <c r="N64" s="149"/>
      <c r="O64" s="158"/>
      <c r="P64" s="21"/>
      <c r="Q64" s="14"/>
      <c r="R64" s="14"/>
      <c r="S64" s="14"/>
      <c r="T64" s="14"/>
      <c r="U64" s="149"/>
      <c r="V64" s="149"/>
      <c r="W64" s="149"/>
      <c r="X64" s="154"/>
      <c r="Y64" s="157"/>
    </row>
    <row r="65" spans="1:25" ht="12" outlineLevel="1" x14ac:dyDescent="0.4">
      <c r="A65" s="143" t="s">
        <v>217</v>
      </c>
      <c r="B65" s="14">
        <v>-13014.707609999998</v>
      </c>
      <c r="C65" s="14">
        <v>0</v>
      </c>
      <c r="D65" s="25" t="str">
        <f t="shared" ref="D65:D67" si="48">IFERROR($B65/C65-1,"")</f>
        <v/>
      </c>
      <c r="E65" s="14">
        <v>0</v>
      </c>
      <c r="F65" s="25" t="str">
        <f t="shared" ref="F65:F67" si="49">IFERROR($B65/E65-1,"n.a.")</f>
        <v>n.a.</v>
      </c>
      <c r="G65" s="36"/>
      <c r="H65" s="14">
        <v>-13014.707609999998</v>
      </c>
      <c r="I65" s="14">
        <v>0</v>
      </c>
      <c r="J65" s="25" t="str">
        <f t="shared" ref="J65" si="50">IFERROR($H65/I65-1,"")</f>
        <v/>
      </c>
      <c r="K65" s="163"/>
      <c r="L65" s="14">
        <v>0</v>
      </c>
      <c r="M65" s="149">
        <v>0</v>
      </c>
      <c r="N65" s="149">
        <v>0</v>
      </c>
      <c r="O65" s="149">
        <v>0</v>
      </c>
      <c r="P65" s="14">
        <v>0</v>
      </c>
      <c r="Q65" s="14">
        <v>0</v>
      </c>
      <c r="R65" s="14">
        <v>-13014.707609999998</v>
      </c>
      <c r="S65" s="14"/>
      <c r="T65" s="14"/>
      <c r="U65" s="69">
        <v>0</v>
      </c>
      <c r="V65" s="165">
        <v>0</v>
      </c>
      <c r="W65" s="69">
        <v>0</v>
      </c>
      <c r="X65" s="69">
        <v>0</v>
      </c>
      <c r="Y65" s="157"/>
    </row>
    <row r="66" spans="1:25" ht="12" x14ac:dyDescent="0.4">
      <c r="A66" s="48" t="s">
        <v>129</v>
      </c>
      <c r="B66" s="14">
        <v>-12994.695947999997</v>
      </c>
      <c r="C66" s="14">
        <v>3823.8754224000004</v>
      </c>
      <c r="D66" s="25">
        <f t="shared" si="48"/>
        <v>-4.3983052564625815</v>
      </c>
      <c r="E66" s="14">
        <v>0</v>
      </c>
      <c r="F66" s="25" t="str">
        <f t="shared" si="49"/>
        <v>n.a.</v>
      </c>
      <c r="G66" s="36"/>
      <c r="H66" s="14">
        <v>-12994.695947999997</v>
      </c>
      <c r="I66" s="14">
        <v>4111.1422553055254</v>
      </c>
      <c r="J66" s="25">
        <f>IFERROR($H66/I66-1,"")</f>
        <v>-4.1608480419839609</v>
      </c>
      <c r="K66" s="163"/>
      <c r="L66" s="14">
        <v>1762.7113968147091</v>
      </c>
      <c r="M66" s="149">
        <v>-1475.4445639091837</v>
      </c>
      <c r="N66" s="149">
        <v>3823.8754224000004</v>
      </c>
      <c r="O66" s="149">
        <v>150.7327536</v>
      </c>
      <c r="P66" s="14">
        <v>0</v>
      </c>
      <c r="Q66" s="14">
        <v>0</v>
      </c>
      <c r="R66" s="14">
        <v>-12994.695947999997</v>
      </c>
      <c r="S66" s="14"/>
      <c r="T66" s="14"/>
      <c r="U66" s="149">
        <v>469.25999999999846</v>
      </c>
      <c r="V66" s="159">
        <v>2625.4799999999996</v>
      </c>
      <c r="W66" s="149">
        <v>7743.908389799999</v>
      </c>
      <c r="X66" s="149">
        <v>4261.8750089055256</v>
      </c>
      <c r="Y66" s="157"/>
    </row>
    <row r="67" spans="1:25" ht="12" x14ac:dyDescent="0.4">
      <c r="A67" s="27" t="s">
        <v>50</v>
      </c>
      <c r="B67" s="111">
        <v>2212.1881918289291</v>
      </c>
      <c r="C67" s="111">
        <v>15924.198814571155</v>
      </c>
      <c r="D67" s="23">
        <f t="shared" si="48"/>
        <v>-0.86108009466669644</v>
      </c>
      <c r="E67" s="111">
        <v>8558.297581784831</v>
      </c>
      <c r="F67" s="23">
        <f t="shared" si="49"/>
        <v>-0.74151539243771214</v>
      </c>
      <c r="G67" s="36"/>
      <c r="H67" s="111">
        <v>8677.0039562528546</v>
      </c>
      <c r="I67" s="111">
        <v>52384.753686379379</v>
      </c>
      <c r="J67" s="23">
        <f t="shared" ref="J67" si="51">IFERROR($H67/I67-1,"")</f>
        <v>-0.83436012683764949</v>
      </c>
      <c r="K67" s="163"/>
      <c r="L67" s="111">
        <v>11213.187346134717</v>
      </c>
      <c r="M67" s="153">
        <v>25247.367525673511</v>
      </c>
      <c r="N67" s="153">
        <v>15924.198814571155</v>
      </c>
      <c r="O67" s="153">
        <v>24330.654235459631</v>
      </c>
      <c r="P67" s="111">
        <v>-2093.481817360906</v>
      </c>
      <c r="Q67" s="111">
        <v>8558.297581784831</v>
      </c>
      <c r="R67" s="111">
        <v>2212.1881918289291</v>
      </c>
      <c r="S67" s="111"/>
      <c r="T67" s="14"/>
      <c r="U67" s="153">
        <v>28526.685340000036</v>
      </c>
      <c r="V67" s="153">
        <v>22602.838490964386</v>
      </c>
      <c r="W67" s="153">
        <v>78330.751659401896</v>
      </c>
      <c r="X67" s="153">
        <v>76715.407921839011</v>
      </c>
      <c r="Y67" s="157"/>
    </row>
    <row r="68" spans="1:25" ht="12" x14ac:dyDescent="0.4">
      <c r="A68" s="148" t="s">
        <v>73</v>
      </c>
      <c r="B68" s="130">
        <v>8.2573404003638325E-3</v>
      </c>
      <c r="C68" s="130">
        <v>5.5256706949567691E-2</v>
      </c>
      <c r="D68" s="131">
        <f t="shared" ref="D68" si="52">IFERROR(ROUND(($B68-C68)*100,1),"")</f>
        <v>-4.7</v>
      </c>
      <c r="E68" s="130">
        <v>3.010096673952542E-2</v>
      </c>
      <c r="F68" s="131">
        <f t="shared" ref="F68" si="53">IFERROR(ROUND(($B68-E68)*100,1),"")</f>
        <v>-2.2000000000000002</v>
      </c>
      <c r="G68" s="36"/>
      <c r="H68" s="130">
        <v>1.0936211400297522E-2</v>
      </c>
      <c r="I68" s="130">
        <v>6.6271725777267088E-2</v>
      </c>
      <c r="J68" s="131">
        <f>IFERROR(ROUND(($H68-I68)*100,1),"")</f>
        <v>-5.5</v>
      </c>
      <c r="K68" s="163"/>
      <c r="L68" s="130">
        <v>4.9705889429389853E-2</v>
      </c>
      <c r="M68" s="154">
        <v>9.1251966855380021E-2</v>
      </c>
      <c r="N68" s="154">
        <v>5.5256706949567691E-2</v>
      </c>
      <c r="O68" s="154">
        <v>8.8113649097625854E-2</v>
      </c>
      <c r="P68" s="130">
        <v>-8.6796522026471295E-3</v>
      </c>
      <c r="Q68" s="130">
        <v>3.010096673952542E-2</v>
      </c>
      <c r="R68" s="130">
        <v>8.2573404003638325E-3</v>
      </c>
      <c r="S68" s="130"/>
      <c r="T68" s="14"/>
      <c r="U68" s="154">
        <v>7.6780407120709784E-2</v>
      </c>
      <c r="V68" s="154">
        <v>4.461893475154638E-2</v>
      </c>
      <c r="W68" s="154">
        <v>0.10908890171810945</v>
      </c>
      <c r="X68" s="154">
        <v>7.1926394540232474E-2</v>
      </c>
    </row>
    <row r="69" spans="1:25" x14ac:dyDescent="0.4">
      <c r="L69" s="110"/>
      <c r="M69" s="110"/>
      <c r="N69" s="110"/>
      <c r="O69" s="110"/>
      <c r="P69" s="110"/>
    </row>
    <row r="70" spans="1:25" x14ac:dyDescent="0.4">
      <c r="J70" s="42"/>
      <c r="L70" s="110"/>
      <c r="M70" s="110"/>
      <c r="N70" s="110"/>
      <c r="O70" s="110"/>
      <c r="P70" s="110"/>
    </row>
    <row r="71" spans="1:25" x14ac:dyDescent="0.4">
      <c r="J71" s="42"/>
      <c r="L71" s="110"/>
      <c r="M71" s="110"/>
      <c r="N71" s="110"/>
      <c r="O71" s="110"/>
      <c r="P71" s="110"/>
    </row>
    <row r="72" spans="1:25" x14ac:dyDescent="0.4">
      <c r="J72" s="42"/>
      <c r="L72" s="110"/>
      <c r="M72" s="110"/>
      <c r="N72" s="110"/>
      <c r="O72" s="110"/>
      <c r="P72" s="110"/>
    </row>
    <row r="73" spans="1:25" x14ac:dyDescent="0.4">
      <c r="J73" s="42"/>
    </row>
    <row r="74" spans="1:25" x14ac:dyDescent="0.4">
      <c r="J74" s="42"/>
    </row>
    <row r="75" spans="1:25" x14ac:dyDescent="0.4">
      <c r="J75" s="42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EF7C5-D56A-41C7-8B94-2EBC94A078FF}">
  <sheetPr>
    <tabColor theme="1"/>
  </sheetPr>
  <dimension ref="A1:V18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4" sqref="J4"/>
    </sheetView>
  </sheetViews>
  <sheetFormatPr defaultColWidth="9" defaultRowHeight="10.8" x14ac:dyDescent="0.4"/>
  <cols>
    <col min="1" max="1" width="41.5" style="42" customWidth="1"/>
    <col min="2" max="6" width="8.08203125" style="42" customWidth="1"/>
    <col min="7" max="7" width="1" style="42" customWidth="1"/>
    <col min="8" max="9" width="8.08203125" style="42" customWidth="1"/>
    <col min="10" max="10" width="8.08203125" style="43" customWidth="1"/>
    <col min="11" max="11" width="1" style="42" customWidth="1"/>
    <col min="12" max="19" width="8.08203125" style="42" customWidth="1"/>
    <col min="20" max="20" width="1" style="42" customWidth="1"/>
    <col min="21" max="22" width="8.08203125" style="42" customWidth="1"/>
    <col min="23" max="23" width="6.9140625" style="42" customWidth="1"/>
    <col min="24" max="16384" width="9" style="42"/>
  </cols>
  <sheetData>
    <row r="1" spans="1:22" s="29" customFormat="1" x14ac:dyDescent="0.4">
      <c r="B1" s="30"/>
      <c r="J1" s="31"/>
      <c r="L1" s="30"/>
    </row>
    <row r="2" spans="1:22" s="97" customFormat="1" ht="32.4" x14ac:dyDescent="0.4">
      <c r="A2" s="101" t="s">
        <v>200</v>
      </c>
      <c r="B2" s="16" t="s">
        <v>204</v>
      </c>
      <c r="C2" s="16" t="s">
        <v>123</v>
      </c>
      <c r="D2" s="99" t="s">
        <v>134</v>
      </c>
      <c r="E2" s="16" t="s">
        <v>203</v>
      </c>
      <c r="F2" s="99" t="s">
        <v>134</v>
      </c>
      <c r="G2" s="96"/>
      <c r="H2" s="103" t="s">
        <v>215</v>
      </c>
      <c r="I2" s="103" t="s">
        <v>216</v>
      </c>
      <c r="J2" s="103" t="s">
        <v>134</v>
      </c>
      <c r="K2" s="96"/>
      <c r="L2" s="102" t="s">
        <v>0</v>
      </c>
      <c r="M2" s="102" t="s">
        <v>122</v>
      </c>
      <c r="N2" s="102" t="s">
        <v>123</v>
      </c>
      <c r="O2" s="102" t="s">
        <v>124</v>
      </c>
      <c r="P2" s="16" t="s">
        <v>202</v>
      </c>
      <c r="Q2" s="16" t="s">
        <v>203</v>
      </c>
      <c r="R2" s="16" t="s">
        <v>204</v>
      </c>
      <c r="S2" s="16" t="s">
        <v>205</v>
      </c>
      <c r="T2" s="96"/>
      <c r="U2" s="103">
        <v>2020</v>
      </c>
      <c r="V2" s="103">
        <v>2021</v>
      </c>
    </row>
    <row r="3" spans="1:22" s="29" customFormat="1" x14ac:dyDescent="0.4">
      <c r="A3" s="34"/>
      <c r="B3" s="35"/>
      <c r="C3" s="35"/>
      <c r="D3" s="36" t="s">
        <v>121</v>
      </c>
      <c r="E3" s="35"/>
      <c r="F3" s="36" t="s">
        <v>121</v>
      </c>
      <c r="G3" s="36"/>
      <c r="H3" s="35"/>
      <c r="I3" s="35"/>
      <c r="J3" s="36" t="s">
        <v>121</v>
      </c>
      <c r="K3" s="36"/>
      <c r="L3" s="35"/>
      <c r="M3" s="35"/>
      <c r="N3" s="35"/>
      <c r="O3" s="35"/>
      <c r="P3" s="35"/>
      <c r="Q3" s="35"/>
      <c r="R3" s="35"/>
      <c r="S3" s="35"/>
      <c r="T3" s="36"/>
      <c r="U3" s="35"/>
      <c r="V3" s="35"/>
    </row>
    <row r="4" spans="1:22" s="38" customFormat="1" ht="12" x14ac:dyDescent="0.4">
      <c r="A4" s="48" t="s">
        <v>1</v>
      </c>
      <c r="B4" s="14">
        <v>80018.780944203085</v>
      </c>
      <c r="C4" s="14">
        <v>96537.187251484676</v>
      </c>
      <c r="D4" s="25">
        <f>IFERROR($B4/C4-1,"n.a.")</f>
        <v>-0.17110925621077233</v>
      </c>
      <c r="E4" s="14">
        <v>78825.055103320614</v>
      </c>
      <c r="F4" s="25">
        <f>IFERROR($B4/E4-1,"n.a.")</f>
        <v>1.5143989932107083E-2</v>
      </c>
      <c r="G4" s="20"/>
      <c r="H4" s="14">
        <v>218367.32398467368</v>
      </c>
      <c r="I4" s="14">
        <v>295453.19379929738</v>
      </c>
      <c r="J4" s="25">
        <f t="shared" ref="J4:J17" si="0">IFERROR($H4/I4-1,"")</f>
        <v>-0.26090721451800747</v>
      </c>
      <c r="K4" s="20"/>
      <c r="L4" s="14">
        <v>90914.912263539241</v>
      </c>
      <c r="M4" s="14">
        <v>108001.09428427347</v>
      </c>
      <c r="N4" s="14">
        <v>96537.187251484676</v>
      </c>
      <c r="O4" s="14">
        <v>64877.753028139778</v>
      </c>
      <c r="P4" s="14">
        <v>59523.487937149992</v>
      </c>
      <c r="Q4" s="14">
        <v>78825.055103320614</v>
      </c>
      <c r="R4" s="14">
        <v>80018.780944203085</v>
      </c>
      <c r="S4" s="14"/>
      <c r="T4" s="20"/>
      <c r="U4" s="14">
        <v>308869</v>
      </c>
      <c r="V4" s="14">
        <v>360330.94682743715</v>
      </c>
    </row>
    <row r="5" spans="1:22" s="38" customFormat="1" ht="12" x14ac:dyDescent="0.4">
      <c r="A5" s="48" t="s">
        <v>2</v>
      </c>
      <c r="B5" s="14">
        <v>164962.39086941694</v>
      </c>
      <c r="C5" s="14">
        <v>99261.617477787237</v>
      </c>
      <c r="D5" s="25">
        <f t="shared" ref="D5:D6" si="1">IFERROR($B5/C5-1,"n.a.")</f>
        <v>0.6618950512904167</v>
      </c>
      <c r="E5" s="14">
        <v>80047.989882375041</v>
      </c>
      <c r="F5" s="25">
        <f t="shared" ref="F5:F6" si="2">IFERROR($B5/E5-1,"n.a.")</f>
        <v>1.0607936702947534</v>
      </c>
      <c r="G5" s="20"/>
      <c r="H5" s="14">
        <v>321054.47609410161</v>
      </c>
      <c r="I5" s="14">
        <v>318812.98448304873</v>
      </c>
      <c r="J5" s="25">
        <f t="shared" si="0"/>
        <v>7.0307412814050174E-3</v>
      </c>
      <c r="K5" s="20"/>
      <c r="L5" s="14">
        <v>110419.24779922767</v>
      </c>
      <c r="M5" s="14">
        <v>109132.11920603382</v>
      </c>
      <c r="N5" s="14">
        <v>99261.617477787237</v>
      </c>
      <c r="O5" s="14">
        <v>77624.850235358783</v>
      </c>
      <c r="P5" s="14">
        <v>76044.095342309622</v>
      </c>
      <c r="Q5" s="14">
        <v>80047.989882375041</v>
      </c>
      <c r="R5" s="14">
        <v>164962.39086941694</v>
      </c>
      <c r="S5" s="14"/>
      <c r="T5" s="20"/>
      <c r="U5" s="14">
        <v>314096.47572298348</v>
      </c>
      <c r="V5" s="14">
        <v>396437.83471840748</v>
      </c>
    </row>
    <row r="6" spans="1:22" s="40" customFormat="1" ht="12" x14ac:dyDescent="0.4">
      <c r="A6" s="150" t="s">
        <v>78</v>
      </c>
      <c r="B6" s="117">
        <f>SUM(B4:B5)</f>
        <v>244981.17181362002</v>
      </c>
      <c r="C6" s="117">
        <f>SUM(C4:C5)</f>
        <v>195798.80472927191</v>
      </c>
      <c r="D6" s="28">
        <f t="shared" si="1"/>
        <v>0.25118829071685012</v>
      </c>
      <c r="E6" s="117">
        <f>SUM(E4:E5)</f>
        <v>158873.04498569565</v>
      </c>
      <c r="F6" s="28">
        <f t="shared" si="2"/>
        <v>0.54199330563392434</v>
      </c>
      <c r="G6" s="128"/>
      <c r="H6" s="117">
        <f>SUM(H4:H5)</f>
        <v>539421.80007877527</v>
      </c>
      <c r="I6" s="117">
        <f>SUM(I4:I5)</f>
        <v>614266.17828234611</v>
      </c>
      <c r="J6" s="28">
        <f t="shared" si="0"/>
        <v>-0.12184356041359123</v>
      </c>
      <c r="K6" s="128"/>
      <c r="L6" s="117">
        <f t="shared" ref="L6:Q6" si="3">SUM(L4:L5)</f>
        <v>201334.16006276692</v>
      </c>
      <c r="M6" s="117">
        <f t="shared" si="3"/>
        <v>217133.21349030727</v>
      </c>
      <c r="N6" s="117">
        <f t="shared" si="3"/>
        <v>195798.80472927191</v>
      </c>
      <c r="O6" s="117">
        <f t="shared" si="3"/>
        <v>142502.60326349857</v>
      </c>
      <c r="P6" s="117">
        <f t="shared" si="3"/>
        <v>135567.58327945962</v>
      </c>
      <c r="Q6" s="117">
        <f t="shared" si="3"/>
        <v>158873.04498569565</v>
      </c>
      <c r="R6" s="117">
        <f>SUM(R4:R5)</f>
        <v>244981.17181362002</v>
      </c>
      <c r="S6" s="117"/>
      <c r="T6" s="128"/>
      <c r="U6" s="117">
        <f>SUM(U4:U5)</f>
        <v>622965.47572298348</v>
      </c>
      <c r="V6" s="117">
        <f>SUM(V4:V5)</f>
        <v>756768.78154584463</v>
      </c>
    </row>
    <row r="7" spans="1:22" s="38" customFormat="1" ht="12" x14ac:dyDescent="0.4">
      <c r="A7" s="62"/>
      <c r="B7" s="14"/>
      <c r="C7" s="117"/>
      <c r="D7" s="20"/>
      <c r="E7" s="160"/>
      <c r="F7" s="20"/>
      <c r="G7" s="20"/>
      <c r="H7" s="14"/>
      <c r="I7" s="14"/>
      <c r="J7" s="20"/>
      <c r="K7" s="20"/>
      <c r="L7" s="117"/>
      <c r="M7" s="160"/>
      <c r="N7" s="160"/>
      <c r="O7" s="160"/>
      <c r="P7" s="14"/>
      <c r="Q7" s="160"/>
      <c r="R7" s="117"/>
      <c r="S7" s="117"/>
      <c r="T7" s="20"/>
      <c r="U7" s="14"/>
      <c r="V7" s="14"/>
    </row>
    <row r="8" spans="1:22" s="38" customFormat="1" ht="12" x14ac:dyDescent="0.4">
      <c r="A8" s="48" t="s">
        <v>1</v>
      </c>
      <c r="B8" s="14">
        <v>80018.780944203085</v>
      </c>
      <c r="C8" s="14">
        <v>96537.187251484676</v>
      </c>
      <c r="D8" s="25">
        <f t="shared" ref="D8:D10" si="4">IFERROR($B8/C8-1,"n.a.")</f>
        <v>-0.17110925621077233</v>
      </c>
      <c r="E8" s="14">
        <v>78825.055103320614</v>
      </c>
      <c r="F8" s="25">
        <f t="shared" ref="F8:F10" si="5">IFERROR($B8/E8-1,"n.a.")</f>
        <v>1.5143989932107083E-2</v>
      </c>
      <c r="G8" s="20"/>
      <c r="H8" s="14">
        <v>218367.32398467368</v>
      </c>
      <c r="I8" s="14">
        <v>295453.19379929738</v>
      </c>
      <c r="J8" s="25">
        <f t="shared" si="0"/>
        <v>-0.26090721451800747</v>
      </c>
      <c r="K8" s="20"/>
      <c r="L8" s="14">
        <v>90914.912263539241</v>
      </c>
      <c r="M8" s="14">
        <v>108001.09428427347</v>
      </c>
      <c r="N8" s="14">
        <v>96537.187251484676</v>
      </c>
      <c r="O8" s="14">
        <v>64877.753028139778</v>
      </c>
      <c r="P8" s="14">
        <v>59523.487937149992</v>
      </c>
      <c r="Q8" s="14">
        <v>78825.055103320614</v>
      </c>
      <c r="R8" s="14">
        <v>80018.780944203085</v>
      </c>
      <c r="S8" s="14"/>
      <c r="T8" s="20"/>
      <c r="U8" s="14">
        <v>308869</v>
      </c>
      <c r="V8" s="14">
        <v>360330.94682743715</v>
      </c>
    </row>
    <row r="9" spans="1:22" s="38" customFormat="1" ht="12" x14ac:dyDescent="0.4">
      <c r="A9" s="48" t="s">
        <v>65</v>
      </c>
      <c r="B9" s="14">
        <v>59994.627982451282</v>
      </c>
      <c r="C9" s="14">
        <v>60643.420268433198</v>
      </c>
      <c r="D9" s="25">
        <f t="shared" si="4"/>
        <v>-1.0698477808640861E-2</v>
      </c>
      <c r="E9" s="14">
        <v>57687.004911717115</v>
      </c>
      <c r="F9" s="25">
        <f t="shared" si="5"/>
        <v>4.0002476714915192E-2</v>
      </c>
      <c r="G9" s="20"/>
      <c r="H9" s="14">
        <v>175525.7936860703</v>
      </c>
      <c r="I9" s="14">
        <v>181587.72353384446</v>
      </c>
      <c r="J9" s="25">
        <f t="shared" si="0"/>
        <v>-3.3382927710112087E-2</v>
      </c>
      <c r="K9" s="20"/>
      <c r="L9" s="14">
        <v>60139.327836840464</v>
      </c>
      <c r="M9" s="14">
        <v>60804.975428570797</v>
      </c>
      <c r="N9" s="14">
        <v>60643.420268433198</v>
      </c>
      <c r="O9" s="14">
        <v>59974.629851393605</v>
      </c>
      <c r="P9" s="14">
        <v>57844.160791901901</v>
      </c>
      <c r="Q9" s="14">
        <v>57687.004911717115</v>
      </c>
      <c r="R9" s="14">
        <v>59994.627982451282</v>
      </c>
      <c r="S9" s="14"/>
      <c r="T9" s="20"/>
      <c r="U9" s="14">
        <v>218856.97119490334</v>
      </c>
      <c r="V9" s="14">
        <v>241562.35338523806</v>
      </c>
    </row>
    <row r="10" spans="1:22" s="40" customFormat="1" ht="12" x14ac:dyDescent="0.4">
      <c r="A10" s="150" t="s">
        <v>79</v>
      </c>
      <c r="B10" s="117">
        <f>SUM(B8:B9)</f>
        <v>140013.40892665437</v>
      </c>
      <c r="C10" s="117">
        <f>SUM(C8:C9)</f>
        <v>157180.60751991789</v>
      </c>
      <c r="D10" s="28">
        <f t="shared" si="4"/>
        <v>-0.10921957144801142</v>
      </c>
      <c r="E10" s="117">
        <f>SUM(E8:E9)</f>
        <v>136512.06001503771</v>
      </c>
      <c r="F10" s="28">
        <f t="shared" si="5"/>
        <v>2.5648641674815842E-2</v>
      </c>
      <c r="G10" s="128"/>
      <c r="H10" s="117">
        <f>SUM(H8:H9)</f>
        <v>393893.11767074396</v>
      </c>
      <c r="I10" s="117">
        <f>SUM(I8:I9)</f>
        <v>477040.91733314184</v>
      </c>
      <c r="J10" s="28">
        <f t="shared" si="0"/>
        <v>-0.17429909393774612</v>
      </c>
      <c r="K10" s="128"/>
      <c r="L10" s="117">
        <f t="shared" ref="L10:R10" si="6">SUM(L8:L9)</f>
        <v>151054.24010037971</v>
      </c>
      <c r="M10" s="117">
        <f t="shared" si="6"/>
        <v>168806.06971284427</v>
      </c>
      <c r="N10" s="117">
        <f t="shared" si="6"/>
        <v>157180.60751991789</v>
      </c>
      <c r="O10" s="117">
        <f t="shared" si="6"/>
        <v>124852.38287953338</v>
      </c>
      <c r="P10" s="117">
        <f t="shared" si="6"/>
        <v>117367.6487290519</v>
      </c>
      <c r="Q10" s="117">
        <f t="shared" si="6"/>
        <v>136512.06001503771</v>
      </c>
      <c r="R10" s="117">
        <f t="shared" si="6"/>
        <v>140013.40892665437</v>
      </c>
      <c r="S10" s="117"/>
      <c r="T10" s="128"/>
      <c r="U10" s="117">
        <f>SUM(U8:U9)</f>
        <v>527725.97119490337</v>
      </c>
      <c r="V10" s="117">
        <f>SUM(V8:V9)</f>
        <v>601893.30021267524</v>
      </c>
    </row>
    <row r="11" spans="1:22" s="38" customFormat="1" ht="12" x14ac:dyDescent="0.4">
      <c r="A11" s="62"/>
      <c r="B11" s="14"/>
      <c r="C11" s="14"/>
      <c r="D11" s="20"/>
      <c r="E11" s="14"/>
      <c r="F11" s="20" t="s">
        <v>121</v>
      </c>
      <c r="G11" s="20"/>
      <c r="H11" s="14"/>
      <c r="I11" s="14"/>
      <c r="J11" s="20" t="s">
        <v>121</v>
      </c>
      <c r="K11" s="20"/>
      <c r="L11" s="14"/>
      <c r="M11" s="14"/>
      <c r="N11" s="14"/>
      <c r="O11" s="14"/>
      <c r="P11" s="14"/>
      <c r="Q11" s="14"/>
      <c r="R11" s="14"/>
      <c r="S11" s="14"/>
      <c r="T11" s="20"/>
      <c r="U11" s="14"/>
      <c r="V11" s="14"/>
    </row>
    <row r="12" spans="1:22" s="38" customFormat="1" ht="12" x14ac:dyDescent="0.4">
      <c r="A12" s="48" t="s">
        <v>56</v>
      </c>
      <c r="B12" s="14">
        <v>-17226.368587472036</v>
      </c>
      <c r="C12" s="14">
        <v>-23804.630907484487</v>
      </c>
      <c r="D12" s="25">
        <f t="shared" ref="D12:D14" si="7">IFERROR($B12/C12-1,"n.a.")</f>
        <v>-0.27634380661387026</v>
      </c>
      <c r="E12" s="14">
        <v>-17077.165023987425</v>
      </c>
      <c r="F12" s="25">
        <f t="shared" ref="F12:F14" si="8">IFERROR($B12/E12-1,"n.a.")</f>
        <v>8.7370218227107443E-3</v>
      </c>
      <c r="G12" s="20"/>
      <c r="H12" s="14">
        <v>-49608.065099828324</v>
      </c>
      <c r="I12" s="14">
        <v>-72096.98744265335</v>
      </c>
      <c r="J12" s="25">
        <f t="shared" si="0"/>
        <v>-0.31192596446159326</v>
      </c>
      <c r="K12" s="20"/>
      <c r="L12" s="14">
        <v>-22891.240864563413</v>
      </c>
      <c r="M12" s="14">
        <v>-25401.115670605453</v>
      </c>
      <c r="N12" s="14">
        <v>-23804.630907484487</v>
      </c>
      <c r="O12" s="14">
        <v>-17111.308183939094</v>
      </c>
      <c r="P12" s="14">
        <v>-15304.531488368862</v>
      </c>
      <c r="Q12" s="14">
        <v>-17077.165023987425</v>
      </c>
      <c r="R12" s="14">
        <v>-17226.368587472036</v>
      </c>
      <c r="S12" s="14"/>
      <c r="T12" s="20"/>
      <c r="U12" s="14">
        <v>-81238.927611541658</v>
      </c>
      <c r="V12" s="14">
        <v>-89208.295626592444</v>
      </c>
    </row>
    <row r="13" spans="1:22" s="38" customFormat="1" ht="12" x14ac:dyDescent="0.4">
      <c r="A13" s="48" t="s">
        <v>42</v>
      </c>
      <c r="B13" s="14">
        <v>-1207.2558500000002</v>
      </c>
      <c r="C13" s="14">
        <v>-757.43779000000006</v>
      </c>
      <c r="D13" s="25">
        <f t="shared" si="7"/>
        <v>0.59386799277601421</v>
      </c>
      <c r="E13" s="14">
        <v>-2850.8516299999992</v>
      </c>
      <c r="F13" s="25">
        <f t="shared" si="8"/>
        <v>-0.57652799700417923</v>
      </c>
      <c r="G13" s="20"/>
      <c r="H13" s="14">
        <v>-4550.502739999999</v>
      </c>
      <c r="I13" s="14">
        <v>-8418.0529460522612</v>
      </c>
      <c r="J13" s="25">
        <f t="shared" si="0"/>
        <v>-0.45943524361723009</v>
      </c>
      <c r="K13" s="20"/>
      <c r="L13" s="14">
        <v>-2972.7405460522632</v>
      </c>
      <c r="M13" s="14">
        <v>-4687.874609999998</v>
      </c>
      <c r="N13" s="14">
        <v>-757.43779000000006</v>
      </c>
      <c r="O13" s="14">
        <v>-766.43221172406709</v>
      </c>
      <c r="P13" s="14">
        <v>-492.39525999999989</v>
      </c>
      <c r="Q13" s="14">
        <v>-2850.8516299999992</v>
      </c>
      <c r="R13" s="14">
        <v>-1207.2558500000002</v>
      </c>
      <c r="S13" s="14"/>
      <c r="T13" s="20"/>
      <c r="U13" s="14">
        <v>-5809.552483221727</v>
      </c>
      <c r="V13" s="14">
        <v>-9184.4851577763275</v>
      </c>
    </row>
    <row r="14" spans="1:22" s="40" customFormat="1" ht="12" x14ac:dyDescent="0.4">
      <c r="A14" s="27" t="s">
        <v>3</v>
      </c>
      <c r="B14" s="111">
        <f>B10+B12+B13</f>
        <v>121579.78448918233</v>
      </c>
      <c r="C14" s="111">
        <f>C10+C12+C13</f>
        <v>132618.53882243342</v>
      </c>
      <c r="D14" s="23">
        <f t="shared" si="7"/>
        <v>-8.3236887024001782E-2</v>
      </c>
      <c r="E14" s="111">
        <f>E10+E12+E13</f>
        <v>116584.04336105028</v>
      </c>
      <c r="F14" s="23">
        <f t="shared" si="8"/>
        <v>4.2850985298740207E-2</v>
      </c>
      <c r="G14" s="128"/>
      <c r="H14" s="111">
        <f>H10+H12+H13</f>
        <v>339734.54983091564</v>
      </c>
      <c r="I14" s="111">
        <f>I10+I12+I13</f>
        <v>396525.87694443623</v>
      </c>
      <c r="J14" s="23">
        <f t="shared" si="0"/>
        <v>-0.14322224706025566</v>
      </c>
      <c r="K14" s="128"/>
      <c r="L14" s="111">
        <f t="shared" ref="L14:R14" si="9">L10+L12+L13</f>
        <v>125190.25868976404</v>
      </c>
      <c r="M14" s="111">
        <f t="shared" si="9"/>
        <v>138717.07943223882</v>
      </c>
      <c r="N14" s="111">
        <f t="shared" si="9"/>
        <v>132618.53882243342</v>
      </c>
      <c r="O14" s="111">
        <f t="shared" si="9"/>
        <v>106974.64248387022</v>
      </c>
      <c r="P14" s="111">
        <f t="shared" si="9"/>
        <v>101570.72198068303</v>
      </c>
      <c r="Q14" s="111">
        <f t="shared" si="9"/>
        <v>116584.04336105028</v>
      </c>
      <c r="R14" s="111">
        <f t="shared" si="9"/>
        <v>121579.78448918233</v>
      </c>
      <c r="S14" s="111"/>
      <c r="T14" s="128"/>
      <c r="U14" s="111">
        <f t="shared" ref="U14:V14" si="10">U10+U12+U13</f>
        <v>440677.49110013997</v>
      </c>
      <c r="V14" s="111">
        <f t="shared" si="10"/>
        <v>503500.51942830643</v>
      </c>
    </row>
    <row r="15" spans="1:22" s="38" customFormat="1" ht="12" x14ac:dyDescent="0.4">
      <c r="A15" s="62"/>
      <c r="B15" s="14"/>
      <c r="C15" s="14"/>
      <c r="D15" s="20" t="s">
        <v>121</v>
      </c>
      <c r="E15" s="14"/>
      <c r="F15" s="20" t="s">
        <v>121</v>
      </c>
      <c r="G15" s="20"/>
      <c r="H15" s="14"/>
      <c r="I15" s="14"/>
      <c r="J15" s="20" t="s">
        <v>121</v>
      </c>
      <c r="K15" s="20"/>
      <c r="L15" s="14"/>
      <c r="M15" s="14"/>
      <c r="N15" s="14"/>
      <c r="O15" s="14"/>
      <c r="P15" s="14"/>
      <c r="Q15" s="14"/>
      <c r="R15" s="14"/>
      <c r="S15" s="14"/>
      <c r="T15" s="20"/>
      <c r="U15" s="14"/>
      <c r="V15" s="14"/>
    </row>
    <row r="16" spans="1:22" s="38" customFormat="1" ht="12" x14ac:dyDescent="0.4">
      <c r="A16" s="48" t="s">
        <v>57</v>
      </c>
      <c r="B16" s="14">
        <v>-90388.455150713853</v>
      </c>
      <c r="C16" s="14">
        <v>-87586.909614688571</v>
      </c>
      <c r="D16" s="25">
        <f t="shared" ref="D16:D17" si="11">IFERROR($B16/C16-1,"n.a.")</f>
        <v>3.198589319282763E-2</v>
      </c>
      <c r="E16" s="14">
        <v>-83212.987569870515</v>
      </c>
      <c r="F16" s="25">
        <f t="shared" ref="F16:F17" si="12">IFERROR($B16/E16-1,"n.a.")</f>
        <v>8.6230140154725188E-2</v>
      </c>
      <c r="G16" s="20"/>
      <c r="H16" s="14">
        <v>-244107.94569671992</v>
      </c>
      <c r="I16" s="14">
        <v>-255707.15522790406</v>
      </c>
      <c r="J16" s="25">
        <f t="shared" si="0"/>
        <v>-4.5361302153809957E-2</v>
      </c>
      <c r="K16" s="20"/>
      <c r="L16" s="14">
        <v>-80294.142729140571</v>
      </c>
      <c r="M16" s="14">
        <v>-87826.10288407492</v>
      </c>
      <c r="N16" s="14">
        <v>-87586.909614688571</v>
      </c>
      <c r="O16" s="14">
        <v>-71083.759422805684</v>
      </c>
      <c r="P16" s="14">
        <v>-70506.502976135554</v>
      </c>
      <c r="Q16" s="14">
        <v>-83212.987569870515</v>
      </c>
      <c r="R16" s="14">
        <v>-90388.455150713853</v>
      </c>
      <c r="S16" s="14"/>
      <c r="T16" s="20"/>
      <c r="U16" s="14">
        <v>-270132.99554160004</v>
      </c>
      <c r="V16" s="14">
        <v>-326790.91465070972</v>
      </c>
    </row>
    <row r="17" spans="1:22" s="40" customFormat="1" ht="12" x14ac:dyDescent="0.4">
      <c r="A17" s="27" t="s">
        <v>4</v>
      </c>
      <c r="B17" s="111">
        <f>B14+B16</f>
        <v>31191.32933846848</v>
      </c>
      <c r="C17" s="111">
        <f>C14+C16</f>
        <v>45031.629207744845</v>
      </c>
      <c r="D17" s="23">
        <f t="shared" si="11"/>
        <v>-0.30734619450312972</v>
      </c>
      <c r="E17" s="111">
        <f>E14+E16</f>
        <v>33371.055791179766</v>
      </c>
      <c r="F17" s="23">
        <f t="shared" si="12"/>
        <v>-6.531787505768416E-2</v>
      </c>
      <c r="G17" s="128"/>
      <c r="H17" s="111">
        <f>H14+H16</f>
        <v>95626.604134195717</v>
      </c>
      <c r="I17" s="111">
        <f>I14+I16</f>
        <v>140818.72171653216</v>
      </c>
      <c r="J17" s="23">
        <f t="shared" si="0"/>
        <v>-0.3209240719661417</v>
      </c>
      <c r="K17" s="128"/>
      <c r="L17" s="111">
        <f t="shared" ref="L17:R17" si="13">L14+L16</f>
        <v>44896.115960623472</v>
      </c>
      <c r="M17" s="111">
        <f t="shared" si="13"/>
        <v>50890.976548163904</v>
      </c>
      <c r="N17" s="111">
        <f t="shared" si="13"/>
        <v>45031.629207744845</v>
      </c>
      <c r="O17" s="111">
        <f t="shared" si="13"/>
        <v>35890.883061064538</v>
      </c>
      <c r="P17" s="111">
        <f t="shared" si="13"/>
        <v>31064.219004547471</v>
      </c>
      <c r="Q17" s="111">
        <f t="shared" si="13"/>
        <v>33371.055791179766</v>
      </c>
      <c r="R17" s="111">
        <f t="shared" si="13"/>
        <v>31191.32933846848</v>
      </c>
      <c r="S17" s="111"/>
      <c r="T17" s="128"/>
      <c r="U17" s="111">
        <f>U14+U16</f>
        <v>170544.49555853993</v>
      </c>
      <c r="V17" s="111">
        <f>V14+V16</f>
        <v>176709.60477759672</v>
      </c>
    </row>
    <row r="18" spans="1:22" s="41" customFormat="1" ht="12" x14ac:dyDescent="0.3">
      <c r="A18" s="148" t="s">
        <v>68</v>
      </c>
      <c r="B18" s="130">
        <f>B17/B14</f>
        <v>0.25655029304023613</v>
      </c>
      <c r="C18" s="130">
        <f>C17/C14</f>
        <v>0.33955757322917668</v>
      </c>
      <c r="D18" s="161">
        <f>IFERROR(ROUND(($B18-C18)*100,1),"")</f>
        <v>-8.3000000000000007</v>
      </c>
      <c r="E18" s="130">
        <f>E17/E14</f>
        <v>0.28624033640549429</v>
      </c>
      <c r="F18" s="161">
        <f>IFERROR(ROUND(($B18-E18)*100,1),"")</f>
        <v>-3</v>
      </c>
      <c r="G18" s="135"/>
      <c r="H18" s="130">
        <f>H17/H14</f>
        <v>0.28147447523894359</v>
      </c>
      <c r="I18" s="130">
        <f>I17/I14</f>
        <v>0.35513122826096061</v>
      </c>
      <c r="J18" s="161">
        <f>IFERROR(ROUND(($H18-I18)*100,1),"")</f>
        <v>-7.4</v>
      </c>
      <c r="K18" s="135"/>
      <c r="L18" s="130">
        <f t="shared" ref="L18:R18" si="14">L17/L14</f>
        <v>0.35862307842881969</v>
      </c>
      <c r="M18" s="130">
        <f t="shared" si="14"/>
        <v>0.36686885822897797</v>
      </c>
      <c r="N18" s="130">
        <f t="shared" si="14"/>
        <v>0.33955757322917668</v>
      </c>
      <c r="O18" s="130">
        <f t="shared" si="14"/>
        <v>0.33550832447489798</v>
      </c>
      <c r="P18" s="130">
        <f t="shared" si="14"/>
        <v>0.30583832032281255</v>
      </c>
      <c r="Q18" s="130">
        <f t="shared" si="14"/>
        <v>0.28624033640549429</v>
      </c>
      <c r="R18" s="130">
        <f t="shared" si="14"/>
        <v>0.25655029304023613</v>
      </c>
      <c r="S18" s="130"/>
      <c r="T18" s="135"/>
      <c r="U18" s="130">
        <f t="shared" ref="U18:V18" si="15">U17/U14</f>
        <v>0.3870052339927324</v>
      </c>
      <c r="V18" s="130">
        <f t="shared" si="15"/>
        <v>0.35096211018459228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6628-2E96-49EA-996F-B5AF263A509E}">
  <sheetPr>
    <tabColor theme="1"/>
  </sheetPr>
  <dimension ref="A1:V1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0.8" outlineLevelCol="1" x14ac:dyDescent="0.4"/>
  <cols>
    <col min="1" max="1" width="41.5" style="42" customWidth="1"/>
    <col min="2" max="6" width="8.08203125" style="42" customWidth="1"/>
    <col min="7" max="7" width="1" style="42" customWidth="1"/>
    <col min="8" max="9" width="8.08203125" style="42" customWidth="1"/>
    <col min="10" max="10" width="8.08203125" style="43" customWidth="1"/>
    <col min="11" max="11" width="1" style="42" customWidth="1"/>
    <col min="12" max="16" width="8.08203125" style="42" customWidth="1"/>
    <col min="17" max="19" width="8.08203125" style="42" customWidth="1" outlineLevel="1"/>
    <col min="20" max="20" width="1" style="42" customWidth="1"/>
    <col min="21" max="22" width="8.08203125" style="42" customWidth="1"/>
    <col min="23" max="16384" width="9" style="42"/>
  </cols>
  <sheetData>
    <row r="1" spans="1:22" s="29" customFormat="1" x14ac:dyDescent="0.4">
      <c r="L1" s="30"/>
    </row>
    <row r="2" spans="1:22" s="97" customFormat="1" ht="32.4" x14ac:dyDescent="0.4">
      <c r="A2" s="101" t="s">
        <v>218</v>
      </c>
      <c r="B2" s="16" t="s">
        <v>204</v>
      </c>
      <c r="C2" s="16" t="s">
        <v>123</v>
      </c>
      <c r="D2" s="99" t="s">
        <v>134</v>
      </c>
      <c r="E2" s="16" t="s">
        <v>203</v>
      </c>
      <c r="F2" s="99" t="s">
        <v>134</v>
      </c>
      <c r="G2" s="96"/>
      <c r="H2" s="103" t="s">
        <v>215</v>
      </c>
      <c r="I2" s="103" t="s">
        <v>216</v>
      </c>
      <c r="J2" s="103" t="s">
        <v>134</v>
      </c>
      <c r="K2" s="96"/>
      <c r="L2" s="102" t="s">
        <v>0</v>
      </c>
      <c r="M2" s="102" t="s">
        <v>122</v>
      </c>
      <c r="N2" s="102" t="s">
        <v>123</v>
      </c>
      <c r="O2" s="102" t="s">
        <v>124</v>
      </c>
      <c r="P2" s="16" t="s">
        <v>202</v>
      </c>
      <c r="Q2" s="16" t="s">
        <v>203</v>
      </c>
      <c r="R2" s="16" t="s">
        <v>204</v>
      </c>
      <c r="S2" s="16" t="s">
        <v>205</v>
      </c>
      <c r="T2" s="96"/>
      <c r="U2" s="103">
        <v>2020</v>
      </c>
      <c r="V2" s="103">
        <v>2021</v>
      </c>
    </row>
    <row r="3" spans="1:22" s="29" customFormat="1" x14ac:dyDescent="0.4">
      <c r="A3" s="104"/>
      <c r="B3" s="66"/>
      <c r="C3" s="66"/>
      <c r="D3" s="67" t="s">
        <v>121</v>
      </c>
      <c r="E3" s="66"/>
      <c r="F3" s="67" t="s">
        <v>121</v>
      </c>
      <c r="G3" s="36"/>
      <c r="H3" s="66"/>
      <c r="I3" s="66"/>
      <c r="J3" s="67" t="s">
        <v>121</v>
      </c>
      <c r="K3" s="36"/>
      <c r="L3" s="66"/>
      <c r="M3" s="66"/>
      <c r="N3" s="66"/>
      <c r="O3" s="66"/>
      <c r="P3" s="66"/>
      <c r="Q3" s="66"/>
      <c r="R3" s="66"/>
      <c r="S3" s="66"/>
      <c r="T3" s="36"/>
      <c r="U3" s="66"/>
      <c r="V3" s="66"/>
    </row>
    <row r="4" spans="1:22" s="38" customFormat="1" ht="12" x14ac:dyDescent="0.4">
      <c r="A4" s="48" t="s">
        <v>1</v>
      </c>
      <c r="B4" s="14">
        <v>61168.259315236442</v>
      </c>
      <c r="C4" s="14">
        <v>74298.809707102715</v>
      </c>
      <c r="D4" s="25">
        <f>IFERROR($B4/C4-1,"n.a.")</f>
        <v>-0.17672625501847083</v>
      </c>
      <c r="E4" s="14">
        <v>71545.963621241011</v>
      </c>
      <c r="F4" s="25">
        <f>IFERROR($B4/E4-1,"n.a.")</f>
        <v>-0.14504947282481739</v>
      </c>
      <c r="G4" s="20"/>
      <c r="H4" s="14">
        <v>197286.90157761439</v>
      </c>
      <c r="I4" s="14">
        <v>197815.88208581411</v>
      </c>
      <c r="J4" s="25">
        <f t="shared" ref="J4:J17" si="0">IFERROR($H4/I4-1,"")</f>
        <v>-2.674105347973188E-3</v>
      </c>
      <c r="K4" s="20"/>
      <c r="L4" s="14">
        <v>51971.108757470385</v>
      </c>
      <c r="M4" s="14">
        <v>71545.963621241011</v>
      </c>
      <c r="N4" s="14">
        <v>74298.809707102715</v>
      </c>
      <c r="O4" s="14">
        <v>84690.871201554633</v>
      </c>
      <c r="P4" s="14">
        <v>55291.562967254955</v>
      </c>
      <c r="Q4" s="14">
        <v>80827.079295122981</v>
      </c>
      <c r="R4" s="14">
        <v>61168.259315236442</v>
      </c>
      <c r="S4" s="14"/>
      <c r="T4" s="20"/>
      <c r="U4" s="14">
        <v>228909.51523277874</v>
      </c>
      <c r="V4" s="14">
        <v>282506.75328736875</v>
      </c>
    </row>
    <row r="5" spans="1:22" s="38" customFormat="1" ht="12" x14ac:dyDescent="0.4">
      <c r="A5" s="48" t="s">
        <v>2</v>
      </c>
      <c r="B5" s="14">
        <v>21666.701133859984</v>
      </c>
      <c r="C5" s="14">
        <v>25680.561428443012</v>
      </c>
      <c r="D5" s="25">
        <f t="shared" ref="D5:D6" si="1">IFERROR($B5/C5-1,"n.a.")</f>
        <v>-0.15629955387725281</v>
      </c>
      <c r="E5" s="14">
        <v>23124.026635513088</v>
      </c>
      <c r="F5" s="25">
        <f t="shared" ref="F5:F6" si="2">IFERROR($B5/E5-1,"n.a.")</f>
        <v>-6.3022133844760075E-2</v>
      </c>
      <c r="G5" s="20"/>
      <c r="H5" s="14">
        <v>50304.796671709322</v>
      </c>
      <c r="I5" s="14">
        <v>62434.989240415111</v>
      </c>
      <c r="J5" s="25">
        <f t="shared" si="0"/>
        <v>-0.19428517112410637</v>
      </c>
      <c r="K5" s="20"/>
      <c r="L5" s="14">
        <v>13630.40117645901</v>
      </c>
      <c r="M5" s="14">
        <v>23124.026635513088</v>
      </c>
      <c r="N5" s="14">
        <v>25680.561428443012</v>
      </c>
      <c r="O5" s="14">
        <v>21462.939745876567</v>
      </c>
      <c r="P5" s="14">
        <v>8413.6697459113111</v>
      </c>
      <c r="Q5" s="14">
        <v>20224.425791938029</v>
      </c>
      <c r="R5" s="14">
        <v>21666.701133859984</v>
      </c>
      <c r="S5" s="14"/>
      <c r="T5" s="20"/>
      <c r="U5" s="14">
        <v>79246.962622310792</v>
      </c>
      <c r="V5" s="14">
        <v>83897.928986291692</v>
      </c>
    </row>
    <row r="6" spans="1:22" s="40" customFormat="1" ht="12" x14ac:dyDescent="0.4">
      <c r="A6" s="150" t="s">
        <v>78</v>
      </c>
      <c r="B6" s="117">
        <f>SUM(B4:B5)</f>
        <v>82834.960449096427</v>
      </c>
      <c r="C6" s="117">
        <f>SUM(C4:C5)</f>
        <v>99979.37113554572</v>
      </c>
      <c r="D6" s="28">
        <f t="shared" si="1"/>
        <v>-0.17147948113422307</v>
      </c>
      <c r="E6" s="117">
        <f>SUM(E4:E5)</f>
        <v>94669.990256754099</v>
      </c>
      <c r="F6" s="28">
        <f t="shared" si="2"/>
        <v>-0.12501353148510885</v>
      </c>
      <c r="G6" s="128"/>
      <c r="H6" s="117">
        <f>SUM(H4:H5)</f>
        <v>247591.6982493237</v>
      </c>
      <c r="I6" s="117">
        <f>SUM(I4:I5)</f>
        <v>260250.87132622921</v>
      </c>
      <c r="J6" s="28">
        <f t="shared" si="0"/>
        <v>-4.8642192867193179E-2</v>
      </c>
      <c r="K6" s="128"/>
      <c r="L6" s="117">
        <f t="shared" ref="L6:Q6" si="3">SUM(L4:L5)</f>
        <v>65601.509933929396</v>
      </c>
      <c r="M6" s="117">
        <f t="shared" si="3"/>
        <v>94669.990256754099</v>
      </c>
      <c r="N6" s="117">
        <f t="shared" si="3"/>
        <v>99979.37113554572</v>
      </c>
      <c r="O6" s="117">
        <f t="shared" si="3"/>
        <v>106153.81094743119</v>
      </c>
      <c r="P6" s="117">
        <f t="shared" si="3"/>
        <v>63705.232713166268</v>
      </c>
      <c r="Q6" s="117">
        <f t="shared" si="3"/>
        <v>101051.50508706101</v>
      </c>
      <c r="R6" s="117">
        <f>SUM(R4:R5)</f>
        <v>82834.960449096427</v>
      </c>
      <c r="S6" s="117"/>
      <c r="T6" s="128"/>
      <c r="U6" s="117">
        <f>SUM(U4:U5)</f>
        <v>308156.47785508953</v>
      </c>
      <c r="V6" s="117">
        <f>SUM(V4:V5)</f>
        <v>366404.68227366044</v>
      </c>
    </row>
    <row r="7" spans="1:22" s="38" customFormat="1" ht="12" x14ac:dyDescent="0.4">
      <c r="A7" s="62"/>
      <c r="B7" s="14"/>
      <c r="C7" s="14"/>
      <c r="D7" s="20"/>
      <c r="E7" s="14"/>
      <c r="F7" s="20"/>
      <c r="G7" s="20"/>
      <c r="H7" s="14"/>
      <c r="I7" s="14"/>
      <c r="J7" s="20"/>
      <c r="K7" s="20"/>
      <c r="L7" s="117"/>
      <c r="M7" s="117"/>
      <c r="N7" s="117"/>
      <c r="O7" s="117"/>
      <c r="P7" s="117"/>
      <c r="Q7" s="117"/>
      <c r="R7" s="117"/>
      <c r="S7" s="117"/>
      <c r="T7" s="20"/>
      <c r="U7" s="117"/>
      <c r="V7" s="117"/>
    </row>
    <row r="8" spans="1:22" s="38" customFormat="1" ht="12" x14ac:dyDescent="0.4">
      <c r="A8" s="48" t="s">
        <v>1</v>
      </c>
      <c r="B8" s="14">
        <v>61168.259315236442</v>
      </c>
      <c r="C8" s="14">
        <v>74298.809707102715</v>
      </c>
      <c r="D8" s="25">
        <f t="shared" ref="D8:D10" si="4">IFERROR($B8/C8-1,"n.a.")</f>
        <v>-0.17672625501847083</v>
      </c>
      <c r="E8" s="14">
        <v>71545.963621241011</v>
      </c>
      <c r="F8" s="25">
        <f t="shared" ref="F8:F10" si="5">IFERROR($B8/E8-1,"n.a.")</f>
        <v>-0.14504947282481739</v>
      </c>
      <c r="G8" s="20"/>
      <c r="H8" s="14">
        <v>197286.90157761439</v>
      </c>
      <c r="I8" s="14">
        <v>197815.88208581411</v>
      </c>
      <c r="J8" s="25">
        <f t="shared" si="0"/>
        <v>-2.674105347973188E-3</v>
      </c>
      <c r="K8" s="20"/>
      <c r="L8" s="14">
        <v>51971.108757470385</v>
      </c>
      <c r="M8" s="14">
        <v>71545.963621241011</v>
      </c>
      <c r="N8" s="14">
        <v>74298.809707102715</v>
      </c>
      <c r="O8" s="14">
        <v>84690.871201554633</v>
      </c>
      <c r="P8" s="14">
        <v>55291.562967254955</v>
      </c>
      <c r="Q8" s="14">
        <v>80827.079295122981</v>
      </c>
      <c r="R8" s="14">
        <v>61168.259315236442</v>
      </c>
      <c r="S8" s="14"/>
      <c r="T8" s="20"/>
      <c r="U8" s="14">
        <v>228909.51523277874</v>
      </c>
      <c r="V8" s="14">
        <v>282506.75328736875</v>
      </c>
    </row>
    <row r="9" spans="1:22" s="38" customFormat="1" ht="12" x14ac:dyDescent="0.4">
      <c r="A9" s="48" t="s">
        <v>65</v>
      </c>
      <c r="B9" s="14">
        <v>12635.410648486133</v>
      </c>
      <c r="C9" s="14">
        <v>12169.062593998413</v>
      </c>
      <c r="D9" s="25">
        <f t="shared" si="4"/>
        <v>3.8322430416104059E-2</v>
      </c>
      <c r="E9" s="14">
        <v>11266.762469027555</v>
      </c>
      <c r="F9" s="25">
        <f t="shared" si="5"/>
        <v>0.12147661612828053</v>
      </c>
      <c r="G9" s="20"/>
      <c r="H9" s="14">
        <v>38165.857074917745</v>
      </c>
      <c r="I9" s="14">
        <v>34344.838024568977</v>
      </c>
      <c r="J9" s="25">
        <f t="shared" si="0"/>
        <v>0.111254536929694</v>
      </c>
      <c r="K9" s="20"/>
      <c r="L9" s="14">
        <v>10909.012961543012</v>
      </c>
      <c r="M9" s="14">
        <v>11266.762469027555</v>
      </c>
      <c r="N9" s="14">
        <v>12169.062593998413</v>
      </c>
      <c r="O9" s="14">
        <v>12948.136363123936</v>
      </c>
      <c r="P9" s="14">
        <v>12669.76462183271</v>
      </c>
      <c r="Q9" s="14">
        <v>12860.681804598904</v>
      </c>
      <c r="R9" s="14">
        <v>12635.410648486133</v>
      </c>
      <c r="S9" s="14"/>
      <c r="T9" s="20"/>
      <c r="U9" s="14">
        <v>36516.026990882543</v>
      </c>
      <c r="V9" s="14">
        <v>47292.974387692913</v>
      </c>
    </row>
    <row r="10" spans="1:22" s="40" customFormat="1" ht="12" x14ac:dyDescent="0.4">
      <c r="A10" s="150" t="s">
        <v>79</v>
      </c>
      <c r="B10" s="117">
        <f>SUM(B8:B9)</f>
        <v>73803.669963722583</v>
      </c>
      <c r="C10" s="117">
        <f>SUM(C8:C9)</f>
        <v>86467.872301101132</v>
      </c>
      <c r="D10" s="28">
        <f t="shared" si="4"/>
        <v>-0.14646136189495751</v>
      </c>
      <c r="E10" s="117">
        <f>SUM(E8:E9)</f>
        <v>82812.726090268567</v>
      </c>
      <c r="F10" s="28">
        <f t="shared" si="5"/>
        <v>-0.10878830527479344</v>
      </c>
      <c r="G10" s="128"/>
      <c r="H10" s="117">
        <f>SUM(H8:H9)</f>
        <v>235452.75865253212</v>
      </c>
      <c r="I10" s="117">
        <f>SUM(I8:I9)</f>
        <v>232160.72011038309</v>
      </c>
      <c r="J10" s="28">
        <f t="shared" si="0"/>
        <v>1.4179997979778092E-2</v>
      </c>
      <c r="K10" s="128"/>
      <c r="L10" s="117">
        <f t="shared" ref="L10:R10" si="6">SUM(L8:L9)</f>
        <v>62880.121719013398</v>
      </c>
      <c r="M10" s="117">
        <f t="shared" si="6"/>
        <v>82812.726090268567</v>
      </c>
      <c r="N10" s="117">
        <f t="shared" si="6"/>
        <v>86467.872301101132</v>
      </c>
      <c r="O10" s="117">
        <f t="shared" si="6"/>
        <v>97639.00756467857</v>
      </c>
      <c r="P10" s="117">
        <f t="shared" si="6"/>
        <v>67961.327589087668</v>
      </c>
      <c r="Q10" s="117">
        <f t="shared" si="6"/>
        <v>93687.761099721887</v>
      </c>
      <c r="R10" s="117">
        <f t="shared" si="6"/>
        <v>73803.669963722583</v>
      </c>
      <c r="S10" s="117"/>
      <c r="T10" s="128"/>
      <c r="U10" s="117">
        <f>SUM(U8:U9)</f>
        <v>265425.54222366126</v>
      </c>
      <c r="V10" s="117">
        <f>SUM(V8:V9)</f>
        <v>329799.72767506167</v>
      </c>
    </row>
    <row r="11" spans="1:22" s="38" customFormat="1" ht="12" x14ac:dyDescent="0.4">
      <c r="A11" s="62"/>
      <c r="B11" s="14"/>
      <c r="C11" s="14"/>
      <c r="D11" s="20"/>
      <c r="E11" s="14"/>
      <c r="F11" s="20" t="s">
        <v>121</v>
      </c>
      <c r="G11" s="20"/>
      <c r="H11" s="14"/>
      <c r="I11" s="14"/>
      <c r="J11" s="20" t="s">
        <v>121</v>
      </c>
      <c r="K11" s="20"/>
      <c r="L11" s="14"/>
      <c r="M11" s="14"/>
      <c r="N11" s="14"/>
      <c r="O11" s="14"/>
      <c r="P11" s="14"/>
      <c r="Q11" s="14"/>
      <c r="R11" s="14"/>
      <c r="S11" s="14"/>
      <c r="T11" s="20"/>
      <c r="U11" s="14"/>
      <c r="V11" s="14"/>
    </row>
    <row r="12" spans="1:22" s="38" customFormat="1" ht="12" x14ac:dyDescent="0.4">
      <c r="A12" s="48" t="s">
        <v>56</v>
      </c>
      <c r="B12" s="14">
        <v>-11666.543821400306</v>
      </c>
      <c r="C12" s="14">
        <v>-14098.16333896311</v>
      </c>
      <c r="D12" s="25">
        <f t="shared" ref="D12:D14" si="7">IFERROR($B12/C12-1,"n.a.")</f>
        <v>-0.17247775182477376</v>
      </c>
      <c r="E12" s="14">
        <v>-13595.830367108687</v>
      </c>
      <c r="F12" s="25">
        <f t="shared" ref="F12:F14" si="8">IFERROR($B12/E12-1,"n.a.")</f>
        <v>-0.1419028109070668</v>
      </c>
      <c r="G12" s="20"/>
      <c r="H12" s="14">
        <v>-36743.666580487232</v>
      </c>
      <c r="I12" s="14">
        <v>-37569.093549698198</v>
      </c>
      <c r="J12" s="25">
        <f t="shared" si="0"/>
        <v>-2.1970904571308125E-2</v>
      </c>
      <c r="K12" s="20"/>
      <c r="L12" s="14">
        <v>-9875.0998436264017</v>
      </c>
      <c r="M12" s="14">
        <v>-13595.830367108687</v>
      </c>
      <c r="N12" s="14">
        <v>-14098.16333896311</v>
      </c>
      <c r="O12" s="14">
        <v>-17581.3890987468</v>
      </c>
      <c r="P12" s="14">
        <v>-10674.243262816108</v>
      </c>
      <c r="Q12" s="14">
        <v>-14402.879496270816</v>
      </c>
      <c r="R12" s="14">
        <v>-11666.543821400306</v>
      </c>
      <c r="S12" s="14"/>
      <c r="T12" s="20"/>
      <c r="U12" s="14">
        <v>-46319.719621909448</v>
      </c>
      <c r="V12" s="14">
        <v>-55150.482648445002</v>
      </c>
    </row>
    <row r="13" spans="1:22" s="38" customFormat="1" ht="12" x14ac:dyDescent="0.4">
      <c r="A13" s="48" t="s">
        <v>42</v>
      </c>
      <c r="B13" s="14">
        <v>-1418.3209100000004</v>
      </c>
      <c r="C13" s="14">
        <v>-2024.8346199999999</v>
      </c>
      <c r="D13" s="25">
        <f t="shared" si="7"/>
        <v>-0.29953740617097879</v>
      </c>
      <c r="E13" s="14">
        <v>-2108.2194100000002</v>
      </c>
      <c r="F13" s="25">
        <f t="shared" si="8"/>
        <v>-0.32724226744501883</v>
      </c>
      <c r="G13" s="20"/>
      <c r="H13" s="14">
        <v>-11354.838760000001</v>
      </c>
      <c r="I13" s="14">
        <v>-6066.6480193242787</v>
      </c>
      <c r="J13" s="25">
        <f t="shared" si="0"/>
        <v>0.87168247174239988</v>
      </c>
      <c r="K13" s="20"/>
      <c r="L13" s="14">
        <v>-1933.5939893242792</v>
      </c>
      <c r="M13" s="14">
        <v>-2108.2194100000002</v>
      </c>
      <c r="N13" s="14">
        <v>-2024.8346199999999</v>
      </c>
      <c r="O13" s="14">
        <v>-1766.5656400000003</v>
      </c>
      <c r="P13" s="14">
        <v>-1649.8482399999996</v>
      </c>
      <c r="Q13" s="14">
        <v>-8286.6696100000008</v>
      </c>
      <c r="R13" s="14">
        <v>-1418.3209100000004</v>
      </c>
      <c r="S13" s="14"/>
      <c r="T13" s="20"/>
      <c r="U13" s="14">
        <v>-5962.8287316132073</v>
      </c>
      <c r="V13" s="14">
        <v>-7833.2136593242794</v>
      </c>
    </row>
    <row r="14" spans="1:22" s="40" customFormat="1" ht="12" x14ac:dyDescent="0.4">
      <c r="A14" s="27" t="s">
        <v>3</v>
      </c>
      <c r="B14" s="111">
        <f>B10+B12+B13</f>
        <v>60718.805232322273</v>
      </c>
      <c r="C14" s="111">
        <f>C10+C12+C13</f>
        <v>70344.87434213802</v>
      </c>
      <c r="D14" s="23">
        <f t="shared" si="7"/>
        <v>-0.13684108756804669</v>
      </c>
      <c r="E14" s="111">
        <f>E10+E12+E13</f>
        <v>67108.676313159871</v>
      </c>
      <c r="F14" s="23">
        <f t="shared" si="8"/>
        <v>-9.5216765281131877E-2</v>
      </c>
      <c r="G14" s="128"/>
      <c r="H14" s="111">
        <f>H10+H12+H13</f>
        <v>187354.25331204489</v>
      </c>
      <c r="I14" s="111">
        <f>I10+I12+I13</f>
        <v>188524.97854136059</v>
      </c>
      <c r="J14" s="23">
        <f t="shared" si="0"/>
        <v>-6.2099210320760712E-3</v>
      </c>
      <c r="K14" s="128"/>
      <c r="L14" s="111">
        <f t="shared" ref="L14:R14" si="9">L10+L12+L13</f>
        <v>51071.427886062724</v>
      </c>
      <c r="M14" s="111">
        <f t="shared" si="9"/>
        <v>67108.676313159871</v>
      </c>
      <c r="N14" s="111">
        <f t="shared" si="9"/>
        <v>70344.87434213802</v>
      </c>
      <c r="O14" s="111">
        <f t="shared" si="9"/>
        <v>78291.052825931765</v>
      </c>
      <c r="P14" s="111">
        <f t="shared" si="9"/>
        <v>55637.236086271565</v>
      </c>
      <c r="Q14" s="111">
        <f t="shared" si="9"/>
        <v>70998.21199345107</v>
      </c>
      <c r="R14" s="111">
        <f t="shared" si="9"/>
        <v>60718.805232322273</v>
      </c>
      <c r="S14" s="111"/>
      <c r="T14" s="128"/>
      <c r="U14" s="111">
        <f t="shared" ref="U14:V14" si="10">U10+U12+U13</f>
        <v>213142.99387013863</v>
      </c>
      <c r="V14" s="111">
        <f t="shared" si="10"/>
        <v>266816.03136729239</v>
      </c>
    </row>
    <row r="15" spans="1:22" s="38" customFormat="1" ht="12" x14ac:dyDescent="0.4">
      <c r="A15" s="62"/>
      <c r="B15" s="14"/>
      <c r="C15" s="14"/>
      <c r="D15" s="20" t="s">
        <v>121</v>
      </c>
      <c r="E15" s="14"/>
      <c r="F15" s="20" t="s">
        <v>121</v>
      </c>
      <c r="G15" s="20"/>
      <c r="H15" s="14"/>
      <c r="I15" s="14"/>
      <c r="J15" s="20" t="s">
        <v>121</v>
      </c>
      <c r="K15" s="20"/>
      <c r="L15" s="14"/>
      <c r="M15" s="14"/>
      <c r="N15" s="14"/>
      <c r="O15" s="14"/>
      <c r="P15" s="14"/>
      <c r="Q15" s="14"/>
      <c r="R15" s="14"/>
      <c r="S15" s="14"/>
      <c r="T15" s="20"/>
      <c r="U15" s="14"/>
      <c r="V15" s="14"/>
    </row>
    <row r="16" spans="1:22" s="38" customFormat="1" ht="12" x14ac:dyDescent="0.4">
      <c r="A16" s="48" t="s">
        <v>57</v>
      </c>
      <c r="B16" s="14">
        <v>-42111.508750441484</v>
      </c>
      <c r="C16" s="14">
        <v>-47874.578302167683</v>
      </c>
      <c r="D16" s="25">
        <f t="shared" ref="D16:D17" si="11">IFERROR($B16/C16-1,"n.a.")</f>
        <v>-0.12037849222089658</v>
      </c>
      <c r="E16" s="14">
        <v>-52145.552357740482</v>
      </c>
      <c r="F16" s="25">
        <f t="shared" ref="F16:F17" si="12">IFERROR($B16/E16-1,"n.a.")</f>
        <v>-0.19242376681449702</v>
      </c>
      <c r="G16" s="20"/>
      <c r="H16" s="14">
        <v>-128937.50582958941</v>
      </c>
      <c r="I16" s="14">
        <v>-137779.45445514465</v>
      </c>
      <c r="J16" s="25">
        <f t="shared" si="0"/>
        <v>-6.4174652603475102E-2</v>
      </c>
      <c r="K16" s="20"/>
      <c r="L16" s="14">
        <v>-37759.323795236473</v>
      </c>
      <c r="M16" s="14">
        <v>-52145.552357740482</v>
      </c>
      <c r="N16" s="14">
        <v>-47874.578302167683</v>
      </c>
      <c r="O16" s="14">
        <v>-56768.69428783108</v>
      </c>
      <c r="P16" s="14">
        <v>-39698.312202638692</v>
      </c>
      <c r="Q16" s="14">
        <v>-47127.684876509236</v>
      </c>
      <c r="R16" s="14">
        <v>-42111.508750441484</v>
      </c>
      <c r="S16" s="14"/>
      <c r="T16" s="20"/>
      <c r="U16" s="14">
        <v>-155167.00882367138</v>
      </c>
      <c r="V16" s="14">
        <v>-194548.14874297573</v>
      </c>
    </row>
    <row r="17" spans="1:22" s="40" customFormat="1" ht="12" x14ac:dyDescent="0.4">
      <c r="A17" s="27" t="s">
        <v>4</v>
      </c>
      <c r="B17" s="111">
        <f>B14+B16</f>
        <v>18607.296481880789</v>
      </c>
      <c r="C17" s="111">
        <f>C14+C16</f>
        <v>22470.296039970337</v>
      </c>
      <c r="D17" s="23">
        <f t="shared" si="11"/>
        <v>-0.17191582839932396</v>
      </c>
      <c r="E17" s="111">
        <f>E14+E16</f>
        <v>14963.123955419389</v>
      </c>
      <c r="F17" s="23">
        <f t="shared" si="12"/>
        <v>0.24354356331730731</v>
      </c>
      <c r="G17" s="128"/>
      <c r="H17" s="111">
        <f>H14+H16</f>
        <v>58416.747482455481</v>
      </c>
      <c r="I17" s="111">
        <f>I14+I16</f>
        <v>50745.524086215941</v>
      </c>
      <c r="J17" s="23">
        <f t="shared" si="0"/>
        <v>0.1511704437854704</v>
      </c>
      <c r="K17" s="128"/>
      <c r="L17" s="111">
        <f t="shared" ref="L17:R17" si="13">L14+L16</f>
        <v>13312.104090826251</v>
      </c>
      <c r="M17" s="111">
        <f t="shared" si="13"/>
        <v>14963.123955419389</v>
      </c>
      <c r="N17" s="111">
        <f t="shared" si="13"/>
        <v>22470.296039970337</v>
      </c>
      <c r="O17" s="111">
        <f t="shared" si="13"/>
        <v>21522.358538100685</v>
      </c>
      <c r="P17" s="111">
        <f t="shared" si="13"/>
        <v>15938.923883632873</v>
      </c>
      <c r="Q17" s="111">
        <f t="shared" si="13"/>
        <v>23870.527116941834</v>
      </c>
      <c r="R17" s="111">
        <f t="shared" si="13"/>
        <v>18607.296481880789</v>
      </c>
      <c r="S17" s="111"/>
      <c r="T17" s="128"/>
      <c r="U17" s="111">
        <f>U14+U16</f>
        <v>57975.985046467249</v>
      </c>
      <c r="V17" s="111">
        <f>V14+V16</f>
        <v>72267.88262431667</v>
      </c>
    </row>
    <row r="18" spans="1:22" s="41" customFormat="1" ht="12" x14ac:dyDescent="0.3">
      <c r="A18" s="148" t="s">
        <v>68</v>
      </c>
      <c r="B18" s="130">
        <f>B17/B14</f>
        <v>0.30645030663376127</v>
      </c>
      <c r="C18" s="130">
        <f>C17/C14</f>
        <v>0.31943046668448122</v>
      </c>
      <c r="D18" s="161">
        <f>IFERROR(ROUND(($B18-C18)*100,1),"")</f>
        <v>-1.3</v>
      </c>
      <c r="E18" s="130">
        <f>E17/E14</f>
        <v>0.22296854561092203</v>
      </c>
      <c r="F18" s="161">
        <f>IFERROR(ROUND(($B18-E18)*100,1),"")</f>
        <v>8.3000000000000007</v>
      </c>
      <c r="G18" s="135"/>
      <c r="H18" s="130">
        <f>H17/H14</f>
        <v>0.31179835231795028</v>
      </c>
      <c r="I18" s="130">
        <f>I17/I14</f>
        <v>0.26917135585342533</v>
      </c>
      <c r="J18" s="161">
        <f>IFERROR(ROUND(($H18-I18)*100,1),"")</f>
        <v>4.3</v>
      </c>
      <c r="K18" s="135"/>
      <c r="L18" s="130">
        <f t="shared" ref="L18:R18" si="14">L17/L14</f>
        <v>0.26065658709454437</v>
      </c>
      <c r="M18" s="130">
        <f t="shared" si="14"/>
        <v>0.22296854561092203</v>
      </c>
      <c r="N18" s="130">
        <f t="shared" si="14"/>
        <v>0.31943046668448122</v>
      </c>
      <c r="O18" s="130">
        <f t="shared" si="14"/>
        <v>0.27490189186690811</v>
      </c>
      <c r="P18" s="130">
        <f t="shared" si="14"/>
        <v>0.2864794336461618</v>
      </c>
      <c r="Q18" s="130">
        <f t="shared" si="14"/>
        <v>0.33621307419887797</v>
      </c>
      <c r="R18" s="130">
        <f t="shared" si="14"/>
        <v>0.30645030663376127</v>
      </c>
      <c r="S18" s="130"/>
      <c r="T18" s="135"/>
      <c r="U18" s="130">
        <f t="shared" ref="U18:V18" si="15">U17/U14</f>
        <v>0.27200511728661469</v>
      </c>
      <c r="V18" s="130">
        <f t="shared" si="15"/>
        <v>0.27085285038526968</v>
      </c>
    </row>
    <row r="19" spans="1:22" s="29" customFormat="1" x14ac:dyDescent="0.4">
      <c r="B19" s="100"/>
      <c r="C19" s="100"/>
      <c r="E19" s="100"/>
      <c r="H19" s="100"/>
      <c r="I19" s="100"/>
      <c r="J19" s="31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E12-FA85-438F-B358-93CB1DA4CD73}">
  <sheetPr>
    <tabColor theme="1"/>
  </sheetPr>
  <dimension ref="A1:V19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" defaultRowHeight="10.8" outlineLevelCol="1" x14ac:dyDescent="0.4"/>
  <cols>
    <col min="1" max="1" width="41.5" style="42" customWidth="1"/>
    <col min="2" max="6" width="8.08203125" style="42" customWidth="1"/>
    <col min="7" max="7" width="1" style="42" customWidth="1"/>
    <col min="8" max="9" width="8.08203125" style="42" customWidth="1"/>
    <col min="10" max="10" width="8.08203125" style="43" customWidth="1"/>
    <col min="11" max="11" width="1" style="42" customWidth="1"/>
    <col min="12" max="16" width="8.08203125" style="42" customWidth="1"/>
    <col min="17" max="19" width="8.08203125" style="42" customWidth="1" outlineLevel="1"/>
    <col min="20" max="20" width="1" style="42" customWidth="1"/>
    <col min="21" max="22" width="8.08203125" style="42" customWidth="1"/>
    <col min="23" max="16384" width="9" style="42"/>
  </cols>
  <sheetData>
    <row r="1" spans="1:22" s="29" customFormat="1" x14ac:dyDescent="0.4">
      <c r="L1" s="30"/>
    </row>
    <row r="2" spans="1:22" s="97" customFormat="1" ht="32.4" x14ac:dyDescent="0.4">
      <c r="A2" s="101" t="s">
        <v>219</v>
      </c>
      <c r="B2" s="102" t="s">
        <v>204</v>
      </c>
      <c r="C2" s="102" t="s">
        <v>123</v>
      </c>
      <c r="D2" s="99" t="s">
        <v>134</v>
      </c>
      <c r="E2" s="102" t="s">
        <v>203</v>
      </c>
      <c r="F2" s="99" t="s">
        <v>134</v>
      </c>
      <c r="G2" s="96"/>
      <c r="H2" s="103" t="s">
        <v>215</v>
      </c>
      <c r="I2" s="103" t="s">
        <v>216</v>
      </c>
      <c r="J2" s="103" t="s">
        <v>134</v>
      </c>
      <c r="K2" s="96"/>
      <c r="L2" s="102" t="s">
        <v>0</v>
      </c>
      <c r="M2" s="102" t="s">
        <v>122</v>
      </c>
      <c r="N2" s="102" t="s">
        <v>123</v>
      </c>
      <c r="O2" s="102" t="s">
        <v>124</v>
      </c>
      <c r="P2" s="16" t="s">
        <v>202</v>
      </c>
      <c r="Q2" s="16" t="s">
        <v>203</v>
      </c>
      <c r="R2" s="16" t="s">
        <v>204</v>
      </c>
      <c r="S2" s="16" t="s">
        <v>205</v>
      </c>
      <c r="T2" s="96"/>
      <c r="U2" s="103">
        <v>2020</v>
      </c>
      <c r="V2" s="103">
        <v>2021</v>
      </c>
    </row>
    <row r="3" spans="1:22" s="29" customFormat="1" x14ac:dyDescent="0.4">
      <c r="A3" s="104"/>
      <c r="B3" s="66"/>
      <c r="C3" s="66"/>
      <c r="D3" s="67" t="s">
        <v>121</v>
      </c>
      <c r="E3" s="66"/>
      <c r="F3" s="67" t="s">
        <v>121</v>
      </c>
      <c r="G3" s="36"/>
      <c r="H3" s="66"/>
      <c r="I3" s="66"/>
      <c r="J3" s="67" t="s">
        <v>121</v>
      </c>
      <c r="K3" s="36"/>
      <c r="L3" s="66"/>
      <c r="M3" s="66"/>
      <c r="N3" s="66"/>
      <c r="O3" s="66"/>
      <c r="P3" s="66"/>
      <c r="Q3" s="66"/>
      <c r="R3" s="66"/>
      <c r="S3" s="66"/>
      <c r="T3" s="36"/>
      <c r="U3" s="66"/>
      <c r="V3" s="66"/>
    </row>
    <row r="4" spans="1:22" s="38" customFormat="1" ht="12" x14ac:dyDescent="0.4">
      <c r="A4" s="48" t="s">
        <v>1</v>
      </c>
      <c r="B4" s="14">
        <v>98771.484024890102</v>
      </c>
      <c r="C4" s="14">
        <v>96015.380611317931</v>
      </c>
      <c r="D4" s="25">
        <f>IFERROR($B4/C4-1,"n.a.")</f>
        <v>2.8704811625225091E-2</v>
      </c>
      <c r="E4" s="14">
        <v>108242.69452565128</v>
      </c>
      <c r="F4" s="25">
        <f>IFERROR($B4/E4-1,"n.a.")</f>
        <v>-8.7499766540980795E-2</v>
      </c>
      <c r="G4" s="20"/>
      <c r="H4" s="14">
        <v>300720.04586734879</v>
      </c>
      <c r="I4" s="14">
        <v>230443.78998962115</v>
      </c>
      <c r="J4" s="25">
        <f t="shared" ref="J4:J17" si="0">IFERROR($H4/I4-1,"")</f>
        <v>0.30496051067764851</v>
      </c>
      <c r="K4" s="20"/>
      <c r="L4" s="14">
        <v>55454.73510965833</v>
      </c>
      <c r="M4" s="14">
        <v>78973.6742686449</v>
      </c>
      <c r="N4" s="14">
        <v>96015.380611317931</v>
      </c>
      <c r="O4" s="14">
        <v>102227.87852883176</v>
      </c>
      <c r="P4" s="14">
        <v>93705.867316807387</v>
      </c>
      <c r="Q4" s="14">
        <v>108242.69452565128</v>
      </c>
      <c r="R4" s="14">
        <v>98771.484024890102</v>
      </c>
      <c r="S4" s="14"/>
      <c r="T4" s="20"/>
      <c r="U4" s="14">
        <v>71196.514903063013</v>
      </c>
      <c r="V4" s="14">
        <v>332671.66851845291</v>
      </c>
    </row>
    <row r="5" spans="1:22" s="38" customFormat="1" ht="12" x14ac:dyDescent="0.4">
      <c r="A5" s="48" t="s">
        <v>2</v>
      </c>
      <c r="B5" s="14">
        <v>7831.7068077169206</v>
      </c>
      <c r="C5" s="14">
        <v>0</v>
      </c>
      <c r="D5" s="25" t="str">
        <f t="shared" ref="D5:D6" si="1">IFERROR($B5/C5-1,"n.a.")</f>
        <v>n.a.</v>
      </c>
      <c r="E5" s="14">
        <v>4655.6353173970319</v>
      </c>
      <c r="F5" s="25">
        <f t="shared" ref="F5:F6" si="2">IFERROR($B5/E5-1,"n.a.")</f>
        <v>0.68219937211397208</v>
      </c>
      <c r="G5" s="20"/>
      <c r="H5" s="14">
        <v>13453.417529889724</v>
      </c>
      <c r="I5" s="14">
        <v>0.01</v>
      </c>
      <c r="J5" s="25">
        <f t="shared" si="0"/>
        <v>1345340.7529889725</v>
      </c>
      <c r="K5" s="20"/>
      <c r="L5" s="14">
        <v>0.01</v>
      </c>
      <c r="M5" s="14">
        <v>0</v>
      </c>
      <c r="N5" s="14">
        <v>0</v>
      </c>
      <c r="O5" s="14">
        <v>550.58728239580523</v>
      </c>
      <c r="P5" s="14">
        <v>966.07540477577186</v>
      </c>
      <c r="Q5" s="14">
        <v>4655.6353173970319</v>
      </c>
      <c r="R5" s="14">
        <v>7831.7068077169206</v>
      </c>
      <c r="S5" s="14"/>
      <c r="T5" s="20"/>
      <c r="U5" s="14">
        <v>164.14034000000001</v>
      </c>
      <c r="V5" s="14">
        <v>550.58728239580523</v>
      </c>
    </row>
    <row r="6" spans="1:22" s="40" customFormat="1" ht="12" x14ac:dyDescent="0.4">
      <c r="A6" s="150" t="s">
        <v>78</v>
      </c>
      <c r="B6" s="117">
        <f>SUM(B4:B5)</f>
        <v>106603.19083260703</v>
      </c>
      <c r="C6" s="117">
        <f>SUM(C4:C5)</f>
        <v>96015.380611317931</v>
      </c>
      <c r="D6" s="28">
        <f t="shared" si="1"/>
        <v>0.11027202260593905</v>
      </c>
      <c r="E6" s="117">
        <f>SUM(E4:E5)</f>
        <v>112898.32984304831</v>
      </c>
      <c r="F6" s="28">
        <f t="shared" si="2"/>
        <v>-5.5759363483877999E-2</v>
      </c>
      <c r="G6" s="128"/>
      <c r="H6" s="117">
        <f>SUM(H4:H5)</f>
        <v>314173.46339723852</v>
      </c>
      <c r="I6" s="117">
        <f>SUM(I4:I5)</f>
        <v>230443.79998962115</v>
      </c>
      <c r="J6" s="28">
        <f t="shared" si="0"/>
        <v>0.36334092482153313</v>
      </c>
      <c r="K6" s="128"/>
      <c r="L6" s="117">
        <f t="shared" ref="L6:Q6" si="3">SUM(L4:L5)</f>
        <v>55454.745109658332</v>
      </c>
      <c r="M6" s="117">
        <f t="shared" si="3"/>
        <v>78973.6742686449</v>
      </c>
      <c r="N6" s="117">
        <f t="shared" si="3"/>
        <v>96015.380611317931</v>
      </c>
      <c r="O6" s="117">
        <f t="shared" si="3"/>
        <v>102778.46581122756</v>
      </c>
      <c r="P6" s="117">
        <f t="shared" si="3"/>
        <v>94671.942721583153</v>
      </c>
      <c r="Q6" s="117">
        <f t="shared" si="3"/>
        <v>112898.32984304831</v>
      </c>
      <c r="R6" s="117">
        <f>SUM(R4:R5)</f>
        <v>106603.19083260703</v>
      </c>
      <c r="S6" s="117"/>
      <c r="T6" s="128"/>
      <c r="U6" s="117">
        <f>SUM(U4:U5)</f>
        <v>71360.655243063011</v>
      </c>
      <c r="V6" s="117">
        <f>SUM(V4:V5)</f>
        <v>333222.25580084871</v>
      </c>
    </row>
    <row r="7" spans="1:22" s="38" customFormat="1" ht="12" x14ac:dyDescent="0.4">
      <c r="A7" s="62"/>
      <c r="B7" s="14"/>
      <c r="C7" s="14"/>
      <c r="D7" s="20"/>
      <c r="E7" s="14"/>
      <c r="F7" s="20"/>
      <c r="G7" s="20"/>
      <c r="H7" s="14"/>
      <c r="I7" s="14"/>
      <c r="J7" s="20"/>
      <c r="K7" s="20"/>
      <c r="L7" s="117"/>
      <c r="M7" s="117"/>
      <c r="N7" s="117"/>
      <c r="O7" s="117"/>
      <c r="P7" s="117"/>
      <c r="Q7" s="117"/>
      <c r="R7" s="117"/>
      <c r="S7" s="117"/>
      <c r="T7" s="20"/>
      <c r="U7" s="117"/>
      <c r="V7" s="117"/>
    </row>
    <row r="8" spans="1:22" s="38" customFormat="1" ht="12" x14ac:dyDescent="0.4">
      <c r="A8" s="48" t="s">
        <v>1</v>
      </c>
      <c r="B8" s="14">
        <v>98771.484024890102</v>
      </c>
      <c r="C8" s="14">
        <v>96015.380611317931</v>
      </c>
      <c r="D8" s="25">
        <f t="shared" ref="D8:D10" si="4">IFERROR($B8/C8-1,"n.a.")</f>
        <v>2.8704811625225091E-2</v>
      </c>
      <c r="E8" s="14">
        <v>108242.69452565128</v>
      </c>
      <c r="F8" s="25">
        <f t="shared" ref="F8:F10" si="5">IFERROR($B8/E8-1,"n.a.")</f>
        <v>-8.7499766540980795E-2</v>
      </c>
      <c r="G8" s="20"/>
      <c r="H8" s="14">
        <v>300720.04586734879</v>
      </c>
      <c r="I8" s="14">
        <v>230443.78998962115</v>
      </c>
      <c r="J8" s="25">
        <f t="shared" si="0"/>
        <v>0.30496051067764851</v>
      </c>
      <c r="K8" s="20"/>
      <c r="L8" s="14">
        <v>55454.73510965833</v>
      </c>
      <c r="M8" s="14">
        <v>78973.6742686449</v>
      </c>
      <c r="N8" s="14">
        <v>96015.380611317931</v>
      </c>
      <c r="O8" s="14">
        <v>102227.87852883176</v>
      </c>
      <c r="P8" s="14">
        <v>93705.867316807387</v>
      </c>
      <c r="Q8" s="14">
        <v>108242.69452565128</v>
      </c>
      <c r="R8" s="14">
        <v>98771.484024890102</v>
      </c>
      <c r="S8" s="14"/>
      <c r="T8" s="20"/>
      <c r="U8" s="14">
        <v>71196.514903063013</v>
      </c>
      <c r="V8" s="14">
        <v>332671.66851845291</v>
      </c>
    </row>
    <row r="9" spans="1:22" s="38" customFormat="1" ht="12" x14ac:dyDescent="0.4">
      <c r="A9" s="48" t="s">
        <v>65</v>
      </c>
      <c r="B9" s="14">
        <v>650.20564450855773</v>
      </c>
      <c r="C9" s="14">
        <v>2.9982700000000002</v>
      </c>
      <c r="D9" s="25">
        <f t="shared" si="4"/>
        <v>215.86027092575307</v>
      </c>
      <c r="E9" s="14">
        <v>215.10252249497432</v>
      </c>
      <c r="F9" s="25">
        <f t="shared" si="5"/>
        <v>2.0227708953238759</v>
      </c>
      <c r="G9" s="20"/>
      <c r="H9" s="14">
        <v>931.31912974319812</v>
      </c>
      <c r="I9" s="14">
        <v>61.082280000000004</v>
      </c>
      <c r="J9" s="25">
        <f t="shared" si="0"/>
        <v>14.246960816511729</v>
      </c>
      <c r="K9" s="20"/>
      <c r="L9" s="14">
        <v>29.042005000000003</v>
      </c>
      <c r="M9" s="14">
        <v>29.042005000000003</v>
      </c>
      <c r="N9" s="14">
        <v>2.9982700000000002</v>
      </c>
      <c r="O9" s="14">
        <v>13.339740712718314</v>
      </c>
      <c r="P9" s="14">
        <v>66.010962739666084</v>
      </c>
      <c r="Q9" s="14">
        <v>215.10252249497432</v>
      </c>
      <c r="R9" s="14">
        <v>650.20564450855773</v>
      </c>
      <c r="S9" s="14"/>
      <c r="T9" s="20"/>
      <c r="U9" s="14">
        <v>54.086316666666676</v>
      </c>
      <c r="V9" s="14">
        <v>74.422020712718322</v>
      </c>
    </row>
    <row r="10" spans="1:22" s="40" customFormat="1" ht="12" x14ac:dyDescent="0.4">
      <c r="A10" s="150" t="s">
        <v>79</v>
      </c>
      <c r="B10" s="117">
        <f>SUM(B8:B9)</f>
        <v>99421.689669398664</v>
      </c>
      <c r="C10" s="117">
        <f>SUM(C8:C9)</f>
        <v>96018.378881317927</v>
      </c>
      <c r="D10" s="28">
        <f t="shared" si="4"/>
        <v>3.5444368335851184E-2</v>
      </c>
      <c r="E10" s="117">
        <f>SUM(E8:E9)</f>
        <v>108457.79704814625</v>
      </c>
      <c r="F10" s="28">
        <f t="shared" si="5"/>
        <v>-8.3314502273509339E-2</v>
      </c>
      <c r="G10" s="128"/>
      <c r="H10" s="117">
        <f>SUM(H8:H9)</f>
        <v>301651.36499709199</v>
      </c>
      <c r="I10" s="117">
        <f>SUM(I8:I9)</f>
        <v>230504.87226962115</v>
      </c>
      <c r="J10" s="28">
        <f t="shared" si="0"/>
        <v>0.30865504935726884</v>
      </c>
      <c r="K10" s="128"/>
      <c r="L10" s="117">
        <f t="shared" ref="L10:R10" si="6">SUM(L8:L9)</f>
        <v>55483.777114658333</v>
      </c>
      <c r="M10" s="117">
        <f t="shared" si="6"/>
        <v>79002.716273644895</v>
      </c>
      <c r="N10" s="117">
        <f t="shared" si="6"/>
        <v>96018.378881317927</v>
      </c>
      <c r="O10" s="117">
        <f t="shared" si="6"/>
        <v>102241.21826954448</v>
      </c>
      <c r="P10" s="117">
        <f t="shared" si="6"/>
        <v>93771.878279547047</v>
      </c>
      <c r="Q10" s="117">
        <f t="shared" si="6"/>
        <v>108457.79704814625</v>
      </c>
      <c r="R10" s="117">
        <f t="shared" si="6"/>
        <v>99421.689669398664</v>
      </c>
      <c r="S10" s="117"/>
      <c r="T10" s="128"/>
      <c r="U10" s="117">
        <f>SUM(U8:U9)</f>
        <v>71250.60121972968</v>
      </c>
      <c r="V10" s="117">
        <f>SUM(V8:V9)</f>
        <v>332746.0905391656</v>
      </c>
    </row>
    <row r="11" spans="1:22" s="38" customFormat="1" ht="12" x14ac:dyDescent="0.4">
      <c r="A11" s="62"/>
      <c r="B11" s="14"/>
      <c r="C11" s="14"/>
      <c r="D11" s="20"/>
      <c r="E11" s="14"/>
      <c r="F11" s="20" t="s">
        <v>121</v>
      </c>
      <c r="G11" s="20"/>
      <c r="H11" s="14"/>
      <c r="I11" s="14"/>
      <c r="J11" s="20" t="s">
        <v>121</v>
      </c>
      <c r="K11" s="20"/>
      <c r="L11" s="14"/>
      <c r="M11" s="14"/>
      <c r="N11" s="14"/>
      <c r="O11" s="14"/>
      <c r="P11" s="14"/>
      <c r="Q11" s="14"/>
      <c r="R11" s="14"/>
      <c r="S11" s="14"/>
      <c r="T11" s="20"/>
      <c r="U11" s="14"/>
      <c r="V11" s="14"/>
    </row>
    <row r="12" spans="1:22" s="38" customFormat="1" ht="12" x14ac:dyDescent="0.4">
      <c r="A12" s="48" t="s">
        <v>56</v>
      </c>
      <c r="B12" s="14">
        <v>-9166.955439866817</v>
      </c>
      <c r="C12" s="14">
        <v>-8988.0756605646966</v>
      </c>
      <c r="D12" s="25">
        <f t="shared" ref="D12:D14" si="7">IFERROR($B12/C12-1,"n.a.")</f>
        <v>1.9901899589804151E-2</v>
      </c>
      <c r="E12" s="14">
        <v>-10007.608411449755</v>
      </c>
      <c r="F12" s="25">
        <f t="shared" ref="F12:F14" si="8">IFERROR($B12/E12-1,"n.a.")</f>
        <v>-8.4001385448010057E-2</v>
      </c>
      <c r="G12" s="20"/>
      <c r="H12" s="14">
        <v>-27708.333650131608</v>
      </c>
      <c r="I12" s="14">
        <v>-21937.401233767836</v>
      </c>
      <c r="J12" s="25">
        <f t="shared" si="0"/>
        <v>0.26306363068569327</v>
      </c>
      <c r="K12" s="20"/>
      <c r="L12" s="14">
        <v>-5733.1917000500698</v>
      </c>
      <c r="M12" s="14">
        <v>-7216.1338731530686</v>
      </c>
      <c r="N12" s="14">
        <v>-8988.0756605646966</v>
      </c>
      <c r="O12" s="14">
        <v>-9385.3293882235776</v>
      </c>
      <c r="P12" s="14">
        <v>-8533.7697988150321</v>
      </c>
      <c r="Q12" s="14">
        <v>-10007.608411449755</v>
      </c>
      <c r="R12" s="14">
        <v>-9166.955439866817</v>
      </c>
      <c r="S12" s="14"/>
      <c r="T12" s="20"/>
      <c r="U12" s="14">
        <v>-6235.5748895489614</v>
      </c>
      <c r="V12" s="14">
        <v>-31322.730621991413</v>
      </c>
    </row>
    <row r="13" spans="1:22" s="38" customFormat="1" ht="12" x14ac:dyDescent="0.4">
      <c r="A13" s="48" t="s">
        <v>42</v>
      </c>
      <c r="B13" s="14">
        <v>-4647.6685499999994</v>
      </c>
      <c r="C13" s="14">
        <v>-1807.9070300000001</v>
      </c>
      <c r="D13" s="25">
        <f t="shared" si="7"/>
        <v>1.5707453275404317</v>
      </c>
      <c r="E13" s="14">
        <v>-1712.75234</v>
      </c>
      <c r="F13" s="25">
        <f t="shared" si="8"/>
        <v>1.7135671874195189</v>
      </c>
      <c r="G13" s="20"/>
      <c r="H13" s="14">
        <v>-7612.2819</v>
      </c>
      <c r="I13" s="14">
        <v>-3164.281874623458</v>
      </c>
      <c r="J13" s="25">
        <f t="shared" si="0"/>
        <v>1.4056902013212218</v>
      </c>
      <c r="K13" s="20"/>
      <c r="L13" s="14">
        <v>-421.55276462345785</v>
      </c>
      <c r="M13" s="14">
        <v>-934.82207999999991</v>
      </c>
      <c r="N13" s="14">
        <v>-1807.9070300000001</v>
      </c>
      <c r="O13" s="14">
        <v>-1993.4873000000002</v>
      </c>
      <c r="P13" s="14">
        <v>-1251.8610100000001</v>
      </c>
      <c r="Q13" s="14">
        <v>-1712.75234</v>
      </c>
      <c r="R13" s="14">
        <v>-4647.6685499999994</v>
      </c>
      <c r="S13" s="14"/>
      <c r="T13" s="20"/>
      <c r="U13" s="14">
        <v>-790.40840069761737</v>
      </c>
      <c r="V13" s="14">
        <v>-5157.7691746234577</v>
      </c>
    </row>
    <row r="14" spans="1:22" s="40" customFormat="1" ht="12" x14ac:dyDescent="0.4">
      <c r="A14" s="27" t="s">
        <v>3</v>
      </c>
      <c r="B14" s="111">
        <f>B10+B12+B13</f>
        <v>85607.06567953185</v>
      </c>
      <c r="C14" s="111">
        <f>C10+C12+C13</f>
        <v>85222.396190753236</v>
      </c>
      <c r="D14" s="23">
        <f t="shared" si="7"/>
        <v>4.5137136007957768E-3</v>
      </c>
      <c r="E14" s="111">
        <f>E10+E12+E13</f>
        <v>96737.436296696498</v>
      </c>
      <c r="F14" s="23">
        <f t="shared" si="8"/>
        <v>-0.11505753142999864</v>
      </c>
      <c r="G14" s="128"/>
      <c r="H14" s="111">
        <f>H10+H12+H13</f>
        <v>266330.7494469604</v>
      </c>
      <c r="I14" s="111">
        <f>I10+I12+I13</f>
        <v>205403.18916122985</v>
      </c>
      <c r="J14" s="23">
        <f t="shared" si="0"/>
        <v>0.29662421764009639</v>
      </c>
      <c r="K14" s="128"/>
      <c r="L14" s="111">
        <f t="shared" ref="L14:R14" si="9">L10+L12+L13</f>
        <v>49329.032649984809</v>
      </c>
      <c r="M14" s="111">
        <f t="shared" si="9"/>
        <v>70851.760320491827</v>
      </c>
      <c r="N14" s="111">
        <f t="shared" si="9"/>
        <v>85222.396190753236</v>
      </c>
      <c r="O14" s="111">
        <f t="shared" si="9"/>
        <v>90862.401581320912</v>
      </c>
      <c r="P14" s="111">
        <f t="shared" si="9"/>
        <v>83986.247470732022</v>
      </c>
      <c r="Q14" s="111">
        <f t="shared" si="9"/>
        <v>96737.436296696498</v>
      </c>
      <c r="R14" s="111">
        <f t="shared" si="9"/>
        <v>85607.06567953185</v>
      </c>
      <c r="S14" s="111"/>
      <c r="T14" s="128"/>
      <c r="U14" s="111">
        <f t="shared" ref="U14:V14" si="10">U10+U12+U13</f>
        <v>64224.617929483102</v>
      </c>
      <c r="V14" s="111">
        <f t="shared" si="10"/>
        <v>296265.59074255073</v>
      </c>
    </row>
    <row r="15" spans="1:22" s="38" customFormat="1" ht="12" x14ac:dyDescent="0.4">
      <c r="A15" s="62"/>
      <c r="B15" s="14"/>
      <c r="C15" s="14"/>
      <c r="D15" s="20" t="s">
        <v>121</v>
      </c>
      <c r="E15" s="14"/>
      <c r="F15" s="20" t="s">
        <v>121</v>
      </c>
      <c r="G15" s="20"/>
      <c r="H15" s="14"/>
      <c r="I15" s="14"/>
      <c r="J15" s="20" t="s">
        <v>121</v>
      </c>
      <c r="K15" s="20"/>
      <c r="L15" s="14"/>
      <c r="M15" s="14"/>
      <c r="N15" s="14"/>
      <c r="O15" s="14"/>
      <c r="P15" s="14"/>
      <c r="Q15" s="14"/>
      <c r="R15" s="14"/>
      <c r="S15" s="14"/>
      <c r="T15" s="20"/>
      <c r="U15" s="14"/>
      <c r="V15" s="14"/>
    </row>
    <row r="16" spans="1:22" s="38" customFormat="1" ht="12" x14ac:dyDescent="0.4">
      <c r="A16" s="48" t="s">
        <v>57</v>
      </c>
      <c r="B16" s="14">
        <v>-76008.174953567141</v>
      </c>
      <c r="C16" s="14">
        <v>-73249.724636404877</v>
      </c>
      <c r="D16" s="25">
        <f t="shared" ref="D16:D17" si="11">IFERROR($B16/C16-1,"n.a.")</f>
        <v>3.7658166373383484E-2</v>
      </c>
      <c r="E16" s="14">
        <v>-84420.530661759622</v>
      </c>
      <c r="F16" s="25">
        <f t="shared" ref="F16:F17" si="12">IFERROR($B16/E16-1,"n.a.")</f>
        <v>-9.9648221140631432E-2</v>
      </c>
      <c r="G16" s="20"/>
      <c r="H16" s="14">
        <v>-231406.80839189107</v>
      </c>
      <c r="I16" s="14">
        <v>-178223.54869506735</v>
      </c>
      <c r="J16" s="25">
        <f t="shared" si="0"/>
        <v>0.29840759027763464</v>
      </c>
      <c r="K16" s="20"/>
      <c r="L16" s="14">
        <v>-41954.885720138685</v>
      </c>
      <c r="M16" s="14">
        <v>-63018.938338523782</v>
      </c>
      <c r="N16" s="14">
        <v>-73249.724636404877</v>
      </c>
      <c r="O16" s="14">
        <v>-72159.362693441275</v>
      </c>
      <c r="P16" s="14">
        <v>-70978.102776564308</v>
      </c>
      <c r="Q16" s="14">
        <v>-84420.530661759622</v>
      </c>
      <c r="R16" s="14">
        <v>-76008.174953567141</v>
      </c>
      <c r="S16" s="14"/>
      <c r="T16" s="20"/>
      <c r="U16" s="14">
        <v>-53747.076182208832</v>
      </c>
      <c r="V16" s="14">
        <v>-250382.9113885086</v>
      </c>
    </row>
    <row r="17" spans="1:22" s="40" customFormat="1" ht="12" x14ac:dyDescent="0.4">
      <c r="A17" s="27" t="s">
        <v>4</v>
      </c>
      <c r="B17" s="111">
        <f>B14+B16</f>
        <v>9598.8907259647094</v>
      </c>
      <c r="C17" s="111">
        <f>C14+C16</f>
        <v>11972.671554348359</v>
      </c>
      <c r="D17" s="23">
        <f t="shared" si="11"/>
        <v>-0.19826659552199233</v>
      </c>
      <c r="E17" s="111">
        <f>E14+E16</f>
        <v>12316.905634936877</v>
      </c>
      <c r="F17" s="23">
        <f t="shared" si="12"/>
        <v>-0.22067351894476839</v>
      </c>
      <c r="G17" s="128"/>
      <c r="H17" s="111">
        <f>H14+H16</f>
        <v>34923.941055069328</v>
      </c>
      <c r="I17" s="111">
        <f>I14+I16</f>
        <v>27179.640466162498</v>
      </c>
      <c r="J17" s="23">
        <f t="shared" si="0"/>
        <v>0.28493020717283435</v>
      </c>
      <c r="K17" s="128"/>
      <c r="L17" s="111">
        <f t="shared" ref="L17:R17" si="13">L14+L16</f>
        <v>7374.1469298461234</v>
      </c>
      <c r="M17" s="111">
        <f t="shared" si="13"/>
        <v>7832.8219819680453</v>
      </c>
      <c r="N17" s="111">
        <f t="shared" si="13"/>
        <v>11972.671554348359</v>
      </c>
      <c r="O17" s="111">
        <f t="shared" si="13"/>
        <v>18703.038887879637</v>
      </c>
      <c r="P17" s="111">
        <f t="shared" si="13"/>
        <v>13008.144694167713</v>
      </c>
      <c r="Q17" s="111">
        <f t="shared" si="13"/>
        <v>12316.905634936877</v>
      </c>
      <c r="R17" s="111">
        <f t="shared" si="13"/>
        <v>9598.8907259647094</v>
      </c>
      <c r="S17" s="111"/>
      <c r="T17" s="128"/>
      <c r="U17" s="111">
        <f>U14+U16</f>
        <v>10477.54174727427</v>
      </c>
      <c r="V17" s="111">
        <f>V14+V16</f>
        <v>45882.679354042135</v>
      </c>
    </row>
    <row r="18" spans="1:22" s="41" customFormat="1" ht="12" x14ac:dyDescent="0.3">
      <c r="A18" s="148" t="s">
        <v>68</v>
      </c>
      <c r="B18" s="130">
        <f>B17/B14</f>
        <v>0.11212731857786067</v>
      </c>
      <c r="C18" s="130">
        <f>C17/C14</f>
        <v>0.14048738464886548</v>
      </c>
      <c r="D18" s="161">
        <f>IFERROR(ROUND(($B18-C18)*100,1),"")</f>
        <v>-2.8</v>
      </c>
      <c r="E18" s="130">
        <f>E17/E14</f>
        <v>0.12732305203086602</v>
      </c>
      <c r="F18" s="161">
        <f>IFERROR(ROUND(($B18-E18)*100,1),"")</f>
        <v>-1.5</v>
      </c>
      <c r="G18" s="135"/>
      <c r="H18" s="130">
        <f>H17/H14</f>
        <v>0.13112996200247021</v>
      </c>
      <c r="I18" s="130">
        <f>I17/I14</f>
        <v>0.13232336156586169</v>
      </c>
      <c r="J18" s="161">
        <f>IFERROR(ROUND(($H18-I18)*100,1),"")</f>
        <v>-0.1</v>
      </c>
      <c r="K18" s="135"/>
      <c r="L18" s="130">
        <f t="shared" ref="L18:R18" si="14">L17/L14</f>
        <v>0.14948898313432454</v>
      </c>
      <c r="M18" s="130">
        <f t="shared" si="14"/>
        <v>0.11055225652174273</v>
      </c>
      <c r="N18" s="130">
        <f t="shared" si="14"/>
        <v>0.14048738464886548</v>
      </c>
      <c r="O18" s="130">
        <f t="shared" si="14"/>
        <v>0.20583914317013302</v>
      </c>
      <c r="P18" s="130">
        <f t="shared" si="14"/>
        <v>0.15488422314261463</v>
      </c>
      <c r="Q18" s="130">
        <f t="shared" si="14"/>
        <v>0.12732305203086602</v>
      </c>
      <c r="R18" s="130">
        <f t="shared" si="14"/>
        <v>0.11212731857786067</v>
      </c>
      <c r="S18" s="130"/>
      <c r="T18" s="135"/>
      <c r="U18" s="130">
        <f t="shared" ref="U18:V18" si="15">U17/U14</f>
        <v>0.16313902807142158</v>
      </c>
      <c r="V18" s="130">
        <f t="shared" si="15"/>
        <v>0.15487009220018846</v>
      </c>
    </row>
    <row r="19" spans="1:22" s="29" customFormat="1" x14ac:dyDescent="0.4">
      <c r="B19" s="100"/>
      <c r="C19" s="100"/>
      <c r="E19" s="100"/>
      <c r="H19" s="100"/>
      <c r="I19" s="100"/>
      <c r="J19" s="31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AE64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2" sqref="F22"/>
    </sheetView>
  </sheetViews>
  <sheetFormatPr defaultColWidth="9" defaultRowHeight="16.8" outlineLevelRow="1" outlineLevelCol="1" x14ac:dyDescent="0.4"/>
  <cols>
    <col min="1" max="1" width="41.1640625" style="56" customWidth="1"/>
    <col min="2" max="4" width="8.6640625" style="56" customWidth="1"/>
    <col min="5" max="5" width="8.6640625" style="56" customWidth="1" outlineLevel="1"/>
    <col min="6" max="6" width="9.4140625" style="56" customWidth="1" outlineLevel="1"/>
    <col min="7" max="7" width="2.58203125" style="57" bestFit="1" customWidth="1"/>
    <col min="8" max="15" width="9.4140625" style="57" customWidth="1" outlineLevel="1"/>
    <col min="16" max="16" width="1.6640625" style="57" customWidth="1"/>
    <col min="17" max="23" width="9.4140625" style="56" customWidth="1"/>
    <col min="24" max="24" width="9" style="86" customWidth="1"/>
    <col min="25" max="26" width="9" style="56"/>
    <col min="27" max="27" width="9" style="86"/>
    <col min="28" max="16384" width="9" style="56"/>
  </cols>
  <sheetData>
    <row r="1" spans="1:31" s="3" customFormat="1" ht="12" x14ac:dyDescent="0.3">
      <c r="B1" s="19"/>
      <c r="C1" s="19"/>
      <c r="D1" s="19"/>
      <c r="E1" s="19"/>
      <c r="F1" s="19"/>
      <c r="H1" s="19"/>
      <c r="X1" s="83"/>
      <c r="AA1" s="83"/>
    </row>
    <row r="2" spans="1:31" customFormat="1" ht="33" customHeight="1" x14ac:dyDescent="0.4">
      <c r="A2" s="15" t="s">
        <v>220</v>
      </c>
      <c r="B2" s="16" t="s">
        <v>204</v>
      </c>
      <c r="C2" s="16" t="s">
        <v>123</v>
      </c>
      <c r="D2" s="99" t="s">
        <v>134</v>
      </c>
      <c r="E2" s="16" t="s">
        <v>203</v>
      </c>
      <c r="F2" s="99" t="s">
        <v>134</v>
      </c>
      <c r="G2" s="17"/>
      <c r="H2" s="16" t="s">
        <v>0</v>
      </c>
      <c r="I2" s="16" t="s">
        <v>122</v>
      </c>
      <c r="J2" s="16" t="s">
        <v>123</v>
      </c>
      <c r="K2" s="16" t="s">
        <v>124</v>
      </c>
      <c r="L2" s="106" t="s">
        <v>202</v>
      </c>
      <c r="M2" s="106" t="s">
        <v>203</v>
      </c>
      <c r="N2" s="106" t="s">
        <v>204</v>
      </c>
      <c r="O2" s="106" t="s">
        <v>205</v>
      </c>
      <c r="P2" s="17"/>
      <c r="Q2" s="18">
        <v>2018</v>
      </c>
      <c r="R2" s="18">
        <v>2019</v>
      </c>
      <c r="S2" s="18">
        <v>2020</v>
      </c>
      <c r="T2" s="18">
        <v>2021</v>
      </c>
      <c r="X2" s="84"/>
      <c r="AA2" s="84"/>
    </row>
    <row r="3" spans="1:31" s="3" customFormat="1" ht="4.8" customHeight="1" x14ac:dyDescent="0.3">
      <c r="B3" s="19"/>
      <c r="C3" s="19"/>
      <c r="D3" s="19"/>
      <c r="E3" s="19"/>
      <c r="F3" s="19"/>
      <c r="H3" s="19"/>
      <c r="X3" s="83"/>
      <c r="AA3" s="83"/>
    </row>
    <row r="4" spans="1:31" s="3" customFormat="1" ht="12" x14ac:dyDescent="0.3">
      <c r="A4" s="1" t="s">
        <v>9</v>
      </c>
      <c r="B4" s="2"/>
      <c r="C4" s="2"/>
      <c r="D4" s="2"/>
      <c r="E4" s="2"/>
      <c r="F4" s="2"/>
      <c r="G4" s="9"/>
      <c r="H4" s="2"/>
      <c r="I4" s="2"/>
      <c r="J4" s="2"/>
      <c r="K4" s="2"/>
      <c r="L4" s="2"/>
      <c r="M4" s="2"/>
      <c r="N4" s="2"/>
      <c r="O4" s="2"/>
      <c r="P4" s="9"/>
      <c r="Q4" s="2"/>
      <c r="R4" s="2"/>
      <c r="S4" s="2"/>
      <c r="T4" s="2"/>
      <c r="X4" s="83"/>
      <c r="AA4" s="83"/>
    </row>
    <row r="5" spans="1:31" s="5" customFormat="1" ht="12" x14ac:dyDescent="0.3">
      <c r="A5" s="44" t="s">
        <v>80</v>
      </c>
      <c r="B5" s="6"/>
      <c r="C5" s="6"/>
      <c r="D5" s="6"/>
      <c r="E5" s="6"/>
      <c r="F5" s="6"/>
      <c r="G5" s="9"/>
      <c r="H5" s="6"/>
      <c r="I5" s="6"/>
      <c r="J5" s="6"/>
      <c r="K5" s="6"/>
      <c r="L5" s="6"/>
      <c r="M5" s="6"/>
      <c r="N5" s="6"/>
      <c r="O5" s="6"/>
      <c r="P5" s="9"/>
      <c r="Q5" s="6"/>
      <c r="R5" s="6"/>
      <c r="S5" s="6"/>
      <c r="T5" s="6"/>
      <c r="U5" s="3"/>
      <c r="V5" s="3"/>
      <c r="W5" s="3"/>
      <c r="X5" s="85"/>
      <c r="AA5" s="85"/>
    </row>
    <row r="6" spans="1:31" s="3" customFormat="1" ht="12" x14ac:dyDescent="0.3">
      <c r="A6" s="45" t="s">
        <v>10</v>
      </c>
      <c r="B6" s="14">
        <v>179686</v>
      </c>
      <c r="C6" s="14">
        <v>174450.95483428473</v>
      </c>
      <c r="D6" s="166">
        <f>IFERROR($B6/C6-1,"n.a.")</f>
        <v>3.0008693106255313E-2</v>
      </c>
      <c r="E6" s="14">
        <v>229055</v>
      </c>
      <c r="F6" s="166">
        <f>IFERROR($B6/E6-1,"n.a.")</f>
        <v>-0.21553338717775206</v>
      </c>
      <c r="G6" s="11"/>
      <c r="H6" s="8">
        <v>31342</v>
      </c>
      <c r="I6" s="46">
        <v>22584</v>
      </c>
      <c r="J6" s="8">
        <v>174450.95483428473</v>
      </c>
      <c r="K6" s="8">
        <v>38465</v>
      </c>
      <c r="L6" s="8">
        <v>16898</v>
      </c>
      <c r="M6" s="46">
        <v>229055</v>
      </c>
      <c r="N6" s="8">
        <v>179686</v>
      </c>
      <c r="O6" s="8">
        <v>0</v>
      </c>
      <c r="P6" s="11"/>
      <c r="Q6" s="8">
        <v>4419</v>
      </c>
      <c r="R6" s="8">
        <v>28228.140293006632</v>
      </c>
      <c r="S6" s="8">
        <v>37785.116189658744</v>
      </c>
      <c r="T6" s="46">
        <v>38465</v>
      </c>
      <c r="X6" s="83"/>
      <c r="AA6" s="83"/>
      <c r="AB6" s="83"/>
      <c r="AD6" s="87"/>
      <c r="AE6" s="87"/>
    </row>
    <row r="7" spans="1:31" s="3" customFormat="1" ht="12" x14ac:dyDescent="0.3">
      <c r="A7" s="45" t="s">
        <v>11</v>
      </c>
      <c r="B7" s="8">
        <v>284854</v>
      </c>
      <c r="C7" s="8">
        <v>262416.24359999999</v>
      </c>
      <c r="D7" s="21">
        <f t="shared" ref="D7:D15" si="0">IFERROR($B7/C7-1,"n.a.")</f>
        <v>8.5504449313746678E-2</v>
      </c>
      <c r="E7" s="8">
        <v>300464</v>
      </c>
      <c r="F7" s="21">
        <f t="shared" ref="F7:F15" si="1">IFERROR($B7/E7-1,"n.a.")</f>
        <v>-5.1952979391873932E-2</v>
      </c>
      <c r="G7" s="9"/>
      <c r="H7" s="8">
        <v>14008</v>
      </c>
      <c r="I7" s="46">
        <v>14065</v>
      </c>
      <c r="J7" s="8">
        <v>262416.24359999999</v>
      </c>
      <c r="K7" s="8">
        <v>298522</v>
      </c>
      <c r="L7" s="8">
        <v>89647</v>
      </c>
      <c r="M7" s="46">
        <v>300464</v>
      </c>
      <c r="N7" s="8">
        <v>284854</v>
      </c>
      <c r="O7" s="8">
        <v>0</v>
      </c>
      <c r="P7" s="9"/>
      <c r="Q7" s="8">
        <v>0</v>
      </c>
      <c r="R7" s="8">
        <v>4130.2699199999997</v>
      </c>
      <c r="S7" s="8">
        <v>52046.309300000001</v>
      </c>
      <c r="T7" s="46">
        <v>298522</v>
      </c>
      <c r="X7" s="83"/>
      <c r="AA7" s="83"/>
      <c r="AB7" s="83"/>
      <c r="AD7" s="87"/>
      <c r="AE7" s="87"/>
    </row>
    <row r="8" spans="1:31" s="3" customFormat="1" ht="12" x14ac:dyDescent="0.3">
      <c r="A8" s="45" t="s">
        <v>12</v>
      </c>
      <c r="B8" s="8">
        <v>142971</v>
      </c>
      <c r="C8" s="8">
        <v>187425.82185944318</v>
      </c>
      <c r="D8" s="21">
        <f t="shared" si="0"/>
        <v>-0.23718621809102336</v>
      </c>
      <c r="E8" s="8">
        <v>157986</v>
      </c>
      <c r="F8" s="21">
        <f t="shared" si="1"/>
        <v>-9.5040066841365678E-2</v>
      </c>
      <c r="G8" s="11"/>
      <c r="H8" s="8">
        <v>162447</v>
      </c>
      <c r="I8" s="46">
        <v>179607</v>
      </c>
      <c r="J8" s="8">
        <v>187425.82185944318</v>
      </c>
      <c r="K8" s="8">
        <v>163719</v>
      </c>
      <c r="L8" s="8">
        <v>128865</v>
      </c>
      <c r="M8" s="46">
        <v>157986</v>
      </c>
      <c r="N8" s="8">
        <v>142971</v>
      </c>
      <c r="O8" s="8">
        <v>0</v>
      </c>
      <c r="P8" s="11"/>
      <c r="Q8" s="8">
        <v>78448</v>
      </c>
      <c r="R8" s="8">
        <v>111374.17260446266</v>
      </c>
      <c r="S8" s="8">
        <v>162581.29867134002</v>
      </c>
      <c r="T8" s="46">
        <v>163719</v>
      </c>
      <c r="X8" s="83"/>
      <c r="AA8" s="83"/>
      <c r="AB8" s="83"/>
      <c r="AD8" s="87"/>
      <c r="AE8" s="87"/>
    </row>
    <row r="9" spans="1:31" s="3" customFormat="1" ht="12" x14ac:dyDescent="0.3">
      <c r="A9" s="45" t="s">
        <v>13</v>
      </c>
      <c r="B9" s="8">
        <v>62723</v>
      </c>
      <c r="C9" s="8">
        <v>57841.432331824988</v>
      </c>
      <c r="D9" s="21">
        <f t="shared" si="0"/>
        <v>8.4395691312940002E-2</v>
      </c>
      <c r="E9" s="8">
        <v>62110</v>
      </c>
      <c r="F9" s="21">
        <f t="shared" si="1"/>
        <v>9.8695862180002703E-3</v>
      </c>
      <c r="G9" s="9"/>
      <c r="H9" s="8">
        <v>33628</v>
      </c>
      <c r="I9" s="46">
        <v>59344</v>
      </c>
      <c r="J9" s="8">
        <v>57841.432331824988</v>
      </c>
      <c r="K9" s="8">
        <v>49010</v>
      </c>
      <c r="L9" s="8">
        <v>60850</v>
      </c>
      <c r="M9" s="46">
        <v>62110</v>
      </c>
      <c r="N9" s="8">
        <v>62723</v>
      </c>
      <c r="O9" s="8">
        <v>0</v>
      </c>
      <c r="P9" s="9"/>
      <c r="Q9" s="8">
        <v>5838</v>
      </c>
      <c r="R9" s="8">
        <v>11338.469708556964</v>
      </c>
      <c r="S9" s="8">
        <v>22762.028437611945</v>
      </c>
      <c r="T9" s="46">
        <v>49010</v>
      </c>
      <c r="X9" s="83"/>
      <c r="AA9" s="83"/>
      <c r="AB9" s="83"/>
      <c r="AD9" s="87"/>
      <c r="AE9" s="87"/>
    </row>
    <row r="10" spans="1:31" s="3" customFormat="1" ht="12" x14ac:dyDescent="0.3">
      <c r="A10" s="45" t="s">
        <v>14</v>
      </c>
      <c r="B10" s="8">
        <v>584</v>
      </c>
      <c r="C10" s="8">
        <v>7252.3988900000004</v>
      </c>
      <c r="D10" s="21">
        <f t="shared" si="0"/>
        <v>-0.9194749201115715</v>
      </c>
      <c r="E10" s="8">
        <v>1724</v>
      </c>
      <c r="F10" s="21">
        <f t="shared" si="1"/>
        <v>-0.66125290023201855</v>
      </c>
      <c r="G10" s="11"/>
      <c r="H10" s="8">
        <v>8928</v>
      </c>
      <c r="I10" s="46">
        <v>4899</v>
      </c>
      <c r="J10" s="8">
        <v>7252.3988900000004</v>
      </c>
      <c r="K10" s="8">
        <v>6480</v>
      </c>
      <c r="L10" s="8">
        <v>1772</v>
      </c>
      <c r="M10" s="46">
        <v>1724</v>
      </c>
      <c r="N10" s="8">
        <v>584</v>
      </c>
      <c r="O10" s="8">
        <v>0</v>
      </c>
      <c r="P10" s="11"/>
      <c r="Q10" s="8">
        <v>0</v>
      </c>
      <c r="R10" s="8">
        <v>365.84300000000002</v>
      </c>
      <c r="S10" s="8">
        <v>8088.1415199999992</v>
      </c>
      <c r="T10" s="46">
        <v>6480</v>
      </c>
      <c r="X10" s="83"/>
      <c r="AA10" s="83"/>
      <c r="AB10" s="83"/>
      <c r="AD10" s="87"/>
      <c r="AE10" s="87"/>
    </row>
    <row r="11" spans="1:31" s="3" customFormat="1" ht="12" x14ac:dyDescent="0.3">
      <c r="A11" s="45" t="s">
        <v>15</v>
      </c>
      <c r="B11" s="8">
        <v>251135</v>
      </c>
      <c r="C11" s="8">
        <v>201458.32895236128</v>
      </c>
      <c r="D11" s="21">
        <f t="shared" si="0"/>
        <v>0.24658534251709074</v>
      </c>
      <c r="E11" s="8">
        <v>302464</v>
      </c>
      <c r="F11" s="21">
        <f t="shared" si="1"/>
        <v>-0.16970284066864161</v>
      </c>
      <c r="G11" s="9"/>
      <c r="H11" s="8">
        <v>240773</v>
      </c>
      <c r="I11" s="46">
        <v>215418</v>
      </c>
      <c r="J11" s="8">
        <v>201458.32895236128</v>
      </c>
      <c r="K11" s="8">
        <v>259361</v>
      </c>
      <c r="L11" s="8">
        <v>286160</v>
      </c>
      <c r="M11" s="46">
        <v>302464</v>
      </c>
      <c r="N11" s="8">
        <v>251135</v>
      </c>
      <c r="O11" s="8">
        <v>0</v>
      </c>
      <c r="P11" s="9"/>
      <c r="Q11" s="8">
        <v>165618</v>
      </c>
      <c r="R11" s="8">
        <v>167804.96645349779</v>
      </c>
      <c r="S11" s="8">
        <v>138779.77485664774</v>
      </c>
      <c r="T11" s="46">
        <v>259361</v>
      </c>
      <c r="X11" s="83"/>
      <c r="AA11" s="83"/>
      <c r="AB11" s="83"/>
      <c r="AD11" s="87"/>
      <c r="AE11" s="87"/>
    </row>
    <row r="12" spans="1:31" s="3" customFormat="1" ht="12" x14ac:dyDescent="0.3">
      <c r="A12" s="45" t="s">
        <v>16</v>
      </c>
      <c r="B12" s="8">
        <v>68892</v>
      </c>
      <c r="C12" s="8">
        <v>60784.026552017254</v>
      </c>
      <c r="D12" s="21">
        <f t="shared" si="0"/>
        <v>0.13338987079186282</v>
      </c>
      <c r="E12" s="8">
        <v>47748</v>
      </c>
      <c r="F12" s="21">
        <f t="shared" si="1"/>
        <v>0.44282483035938669</v>
      </c>
      <c r="G12" s="11"/>
      <c r="H12" s="8">
        <v>42518</v>
      </c>
      <c r="I12" s="46">
        <v>48383</v>
      </c>
      <c r="J12" s="8">
        <v>60784.026552017254</v>
      </c>
      <c r="K12" s="8">
        <v>73721</v>
      </c>
      <c r="L12" s="8">
        <v>116289</v>
      </c>
      <c r="M12" s="46">
        <v>47748</v>
      </c>
      <c r="N12" s="8">
        <v>68892</v>
      </c>
      <c r="O12" s="8">
        <v>0</v>
      </c>
      <c r="P12" s="11"/>
      <c r="Q12" s="8">
        <v>3965</v>
      </c>
      <c r="R12" s="8">
        <v>11013.589811676859</v>
      </c>
      <c r="S12" s="8">
        <v>34927.163897796032</v>
      </c>
      <c r="T12" s="46">
        <v>73721</v>
      </c>
      <c r="X12" s="83"/>
      <c r="AA12" s="83"/>
      <c r="AB12" s="83"/>
      <c r="AD12" s="87"/>
      <c r="AE12" s="87"/>
    </row>
    <row r="13" spans="1:31" s="3" customFormat="1" ht="12" outlineLevel="1" x14ac:dyDescent="0.3">
      <c r="A13" s="45" t="s">
        <v>17</v>
      </c>
      <c r="B13" s="8">
        <v>0</v>
      </c>
      <c r="C13" s="8">
        <v>0</v>
      </c>
      <c r="D13" s="21" t="str">
        <f t="shared" si="0"/>
        <v>n.a.</v>
      </c>
      <c r="E13" s="8">
        <v>0</v>
      </c>
      <c r="F13" s="21" t="str">
        <f t="shared" si="1"/>
        <v>n.a.</v>
      </c>
      <c r="G13" s="9"/>
      <c r="H13" s="8">
        <v>0</v>
      </c>
      <c r="I13" s="46">
        <v>0</v>
      </c>
      <c r="J13" s="8">
        <v>0</v>
      </c>
      <c r="K13" s="8">
        <v>0</v>
      </c>
      <c r="L13" s="8">
        <v>0</v>
      </c>
      <c r="M13" s="46">
        <v>0</v>
      </c>
      <c r="N13" s="8">
        <v>0</v>
      </c>
      <c r="O13" s="8">
        <v>0</v>
      </c>
      <c r="P13" s="9"/>
      <c r="Q13" s="8">
        <v>0</v>
      </c>
      <c r="R13" s="8">
        <v>1.3641865415081611E-13</v>
      </c>
      <c r="S13" s="8">
        <v>0</v>
      </c>
      <c r="T13" s="46">
        <v>0</v>
      </c>
      <c r="W13" s="5"/>
      <c r="X13" s="83"/>
      <c r="AA13" s="83"/>
      <c r="AB13" s="83"/>
      <c r="AD13" s="87"/>
      <c r="AE13" s="87"/>
    </row>
    <row r="14" spans="1:31" s="3" customFormat="1" ht="12" x14ac:dyDescent="0.3">
      <c r="A14" s="45" t="s">
        <v>18</v>
      </c>
      <c r="B14" s="8">
        <v>1085</v>
      </c>
      <c r="C14" s="8">
        <v>1530.28478</v>
      </c>
      <c r="D14" s="21">
        <f t="shared" si="0"/>
        <v>-0.29098164329909881</v>
      </c>
      <c r="E14" s="8">
        <v>945</v>
      </c>
      <c r="F14" s="21">
        <f t="shared" si="1"/>
        <v>0.14814814814814814</v>
      </c>
      <c r="G14" s="11"/>
      <c r="H14" s="8">
        <v>276</v>
      </c>
      <c r="I14" s="46">
        <v>453</v>
      </c>
      <c r="J14" s="8">
        <v>1530.28478</v>
      </c>
      <c r="K14" s="8">
        <v>1113</v>
      </c>
      <c r="L14" s="8">
        <v>769</v>
      </c>
      <c r="M14" s="46">
        <v>945</v>
      </c>
      <c r="N14" s="8">
        <v>1085</v>
      </c>
      <c r="O14" s="8">
        <v>0</v>
      </c>
      <c r="P14" s="11"/>
      <c r="Q14" s="8">
        <v>1885</v>
      </c>
      <c r="R14" s="8">
        <v>0</v>
      </c>
      <c r="S14" s="8">
        <v>182.53533999999999</v>
      </c>
      <c r="T14" s="46">
        <v>1113</v>
      </c>
      <c r="X14" s="83"/>
      <c r="AA14" s="83"/>
      <c r="AB14" s="83"/>
      <c r="AD14" s="87"/>
      <c r="AE14" s="87"/>
    </row>
    <row r="15" spans="1:31" s="5" customFormat="1" ht="12" x14ac:dyDescent="0.3">
      <c r="A15" s="4" t="s">
        <v>51</v>
      </c>
      <c r="B15" s="10">
        <f>SUM(B6:B14)</f>
        <v>991930</v>
      </c>
      <c r="C15" s="10">
        <f>SUM(C6:C14)</f>
        <v>953159.49179993139</v>
      </c>
      <c r="D15" s="22">
        <f t="shared" si="0"/>
        <v>4.0675782524973947E-2</v>
      </c>
      <c r="E15" s="10">
        <v>1102496</v>
      </c>
      <c r="F15" s="22">
        <f t="shared" si="1"/>
        <v>-0.10028698516820012</v>
      </c>
      <c r="G15" s="9"/>
      <c r="H15" s="10">
        <f t="shared" ref="H15:O15" si="2">SUM(H6:H14)</f>
        <v>533920</v>
      </c>
      <c r="I15" s="10">
        <f t="shared" si="2"/>
        <v>544753</v>
      </c>
      <c r="J15" s="10">
        <f t="shared" si="2"/>
        <v>953159.49179993139</v>
      </c>
      <c r="K15" s="10">
        <f t="shared" si="2"/>
        <v>890391</v>
      </c>
      <c r="L15" s="10">
        <f t="shared" si="2"/>
        <v>701250</v>
      </c>
      <c r="M15" s="10">
        <f t="shared" si="2"/>
        <v>1102496</v>
      </c>
      <c r="N15" s="10">
        <f t="shared" si="2"/>
        <v>991930</v>
      </c>
      <c r="O15" s="10">
        <f t="shared" si="2"/>
        <v>0</v>
      </c>
      <c r="P15" s="9"/>
      <c r="Q15" s="10">
        <f t="shared" ref="Q15:T15" si="3">SUM(Q6:Q14)</f>
        <v>260173</v>
      </c>
      <c r="R15" s="10">
        <f t="shared" si="3"/>
        <v>334255.4517912009</v>
      </c>
      <c r="S15" s="10">
        <f t="shared" si="3"/>
        <v>457152.36821305449</v>
      </c>
      <c r="T15" s="10">
        <f t="shared" si="3"/>
        <v>890391</v>
      </c>
      <c r="U15" s="3"/>
      <c r="V15" s="3"/>
      <c r="X15" s="85"/>
      <c r="Y15" s="3"/>
      <c r="Z15" s="3"/>
      <c r="AA15" s="83"/>
      <c r="AB15" s="83"/>
      <c r="AD15" s="87"/>
      <c r="AE15" s="87"/>
    </row>
    <row r="16" spans="1:31" s="3" customFormat="1" ht="3.75" customHeight="1" x14ac:dyDescent="0.3">
      <c r="A16" s="48"/>
      <c r="B16" s="14"/>
      <c r="C16" s="14"/>
      <c r="D16" s="14"/>
      <c r="E16" s="14"/>
      <c r="F16" s="14"/>
      <c r="G16" s="9"/>
      <c r="H16" s="14"/>
      <c r="I16" s="49"/>
      <c r="J16" s="14"/>
      <c r="K16" s="14"/>
      <c r="L16" s="14"/>
      <c r="M16" s="49"/>
      <c r="N16" s="14"/>
      <c r="O16" s="14"/>
      <c r="P16" s="9"/>
      <c r="Q16" s="9"/>
      <c r="R16" s="8"/>
      <c r="S16" s="14"/>
      <c r="T16" s="49"/>
      <c r="X16" s="83"/>
      <c r="AA16" s="83"/>
      <c r="AB16" s="83"/>
      <c r="AD16" s="87"/>
      <c r="AE16" s="87"/>
    </row>
    <row r="17" spans="1:31" s="5" customFormat="1" ht="12" x14ac:dyDescent="0.3">
      <c r="A17" s="44" t="s">
        <v>5</v>
      </c>
      <c r="B17" s="11"/>
      <c r="C17" s="11"/>
      <c r="D17" s="11"/>
      <c r="E17" s="11"/>
      <c r="F17" s="11"/>
      <c r="G17" s="11"/>
      <c r="H17" s="11"/>
      <c r="I17" s="50"/>
      <c r="J17" s="11"/>
      <c r="K17" s="11"/>
      <c r="L17" s="11"/>
      <c r="M17" s="50"/>
      <c r="N17" s="11"/>
      <c r="O17" s="11"/>
      <c r="P17" s="11"/>
      <c r="Q17" s="11"/>
      <c r="R17" s="11"/>
      <c r="S17" s="11"/>
      <c r="T17" s="50"/>
      <c r="U17" s="3"/>
      <c r="V17" s="3"/>
      <c r="W17" s="3"/>
      <c r="X17" s="85"/>
      <c r="AA17" s="85"/>
      <c r="AB17" s="85"/>
      <c r="AD17" s="87"/>
      <c r="AE17" s="87"/>
    </row>
    <row r="18" spans="1:31" s="3" customFormat="1" ht="12" x14ac:dyDescent="0.3">
      <c r="A18" s="45" t="s">
        <v>12</v>
      </c>
      <c r="B18" s="8">
        <v>146443</v>
      </c>
      <c r="C18" s="8">
        <v>83213.40108999997</v>
      </c>
      <c r="D18" s="21">
        <f t="shared" ref="D18:D26" si="4">IFERROR($B18/C18-1,"n.a.")</f>
        <v>0.75984875130405571</v>
      </c>
      <c r="E18" s="8">
        <v>118213</v>
      </c>
      <c r="F18" s="21">
        <f t="shared" ref="F18:F26" si="5">IFERROR($B18/E18-1,"n.a.")</f>
        <v>0.23880622266586582</v>
      </c>
      <c r="G18" s="9"/>
      <c r="H18" s="8">
        <v>50690</v>
      </c>
      <c r="I18" s="46">
        <v>69178</v>
      </c>
      <c r="J18" s="8">
        <v>83213.40108999997</v>
      </c>
      <c r="K18" s="8">
        <v>95691</v>
      </c>
      <c r="L18" s="8">
        <v>109242</v>
      </c>
      <c r="M18" s="46">
        <v>118213</v>
      </c>
      <c r="N18" s="8">
        <v>146443</v>
      </c>
      <c r="O18" s="8">
        <v>0</v>
      </c>
      <c r="P18" s="9"/>
      <c r="Q18" s="8">
        <v>45466</v>
      </c>
      <c r="R18" s="8">
        <v>11819.822469999999</v>
      </c>
      <c r="S18" s="8">
        <v>43590.211350000027</v>
      </c>
      <c r="T18" s="46">
        <v>95691</v>
      </c>
      <c r="X18" s="83"/>
      <c r="AA18" s="83"/>
      <c r="AB18" s="83"/>
      <c r="AD18" s="87"/>
      <c r="AE18" s="87"/>
    </row>
    <row r="19" spans="1:31" s="3" customFormat="1" ht="12" x14ac:dyDescent="0.3">
      <c r="A19" s="45" t="s">
        <v>19</v>
      </c>
      <c r="B19" s="8">
        <v>109</v>
      </c>
      <c r="C19" s="8">
        <v>109.50494999999999</v>
      </c>
      <c r="D19" s="21">
        <f t="shared" si="4"/>
        <v>-4.6112070732875488E-3</v>
      </c>
      <c r="E19" s="8">
        <v>109</v>
      </c>
      <c r="F19" s="21">
        <f t="shared" si="5"/>
        <v>0</v>
      </c>
      <c r="G19" s="11"/>
      <c r="H19" s="8">
        <v>109</v>
      </c>
      <c r="I19" s="46">
        <v>109</v>
      </c>
      <c r="J19" s="8">
        <v>109.50494999999999</v>
      </c>
      <c r="K19" s="8">
        <v>109</v>
      </c>
      <c r="L19" s="8">
        <v>109</v>
      </c>
      <c r="M19" s="46">
        <v>109</v>
      </c>
      <c r="N19" s="8">
        <v>109</v>
      </c>
      <c r="O19" s="8">
        <v>0</v>
      </c>
      <c r="P19" s="11"/>
      <c r="Q19" s="8">
        <v>0</v>
      </c>
      <c r="R19" s="8">
        <v>0</v>
      </c>
      <c r="S19" s="8">
        <v>0</v>
      </c>
      <c r="T19" s="46">
        <v>109</v>
      </c>
      <c r="X19" s="83"/>
      <c r="AA19" s="83"/>
      <c r="AB19" s="83"/>
      <c r="AD19" s="87"/>
      <c r="AE19" s="87"/>
    </row>
    <row r="20" spans="1:31" s="3" customFormat="1" ht="12" x14ac:dyDescent="0.3">
      <c r="A20" s="45" t="s">
        <v>14</v>
      </c>
      <c r="B20" s="8">
        <v>1085</v>
      </c>
      <c r="C20" s="8">
        <v>9100.6284899999991</v>
      </c>
      <c r="D20" s="21">
        <f t="shared" si="4"/>
        <v>-0.88077746485396857</v>
      </c>
      <c r="E20" s="8">
        <v>1085</v>
      </c>
      <c r="F20" s="21">
        <f t="shared" si="5"/>
        <v>0</v>
      </c>
      <c r="G20" s="9"/>
      <c r="H20" s="8">
        <v>6190</v>
      </c>
      <c r="I20" s="46">
        <v>2199</v>
      </c>
      <c r="J20" s="8">
        <v>9100.6284899999991</v>
      </c>
      <c r="K20" s="8">
        <v>9091</v>
      </c>
      <c r="L20" s="8">
        <v>0</v>
      </c>
      <c r="M20" s="46">
        <v>1085</v>
      </c>
      <c r="N20" s="8">
        <v>1085</v>
      </c>
      <c r="O20" s="8">
        <v>0</v>
      </c>
      <c r="P20" s="9"/>
      <c r="Q20" s="8">
        <v>0</v>
      </c>
      <c r="R20" s="8">
        <v>0</v>
      </c>
      <c r="S20" s="8">
        <v>6122.2255500000001</v>
      </c>
      <c r="T20" s="46">
        <v>9091</v>
      </c>
      <c r="X20" s="83"/>
      <c r="AA20" s="83"/>
      <c r="AB20" s="83"/>
      <c r="AD20" s="87"/>
      <c r="AE20" s="87"/>
    </row>
    <row r="21" spans="1:31" s="3" customFormat="1" ht="12" x14ac:dyDescent="0.3">
      <c r="A21" s="45" t="s">
        <v>20</v>
      </c>
      <c r="B21" s="8">
        <v>27785</v>
      </c>
      <c r="C21" s="8">
        <v>15808.935809999999</v>
      </c>
      <c r="D21" s="21">
        <f t="shared" si="4"/>
        <v>0.75755030787236799</v>
      </c>
      <c r="E21" s="8">
        <v>25243</v>
      </c>
      <c r="F21" s="21">
        <f t="shared" si="5"/>
        <v>0.10070118448678844</v>
      </c>
      <c r="G21" s="11"/>
      <c r="H21" s="8">
        <v>18106</v>
      </c>
      <c r="I21" s="46">
        <v>19974</v>
      </c>
      <c r="J21" s="8">
        <v>15808.935809999999</v>
      </c>
      <c r="K21" s="8">
        <v>17496</v>
      </c>
      <c r="L21" s="8">
        <v>21388</v>
      </c>
      <c r="M21" s="46">
        <v>25243</v>
      </c>
      <c r="N21" s="8">
        <v>27785</v>
      </c>
      <c r="O21" s="8">
        <v>0</v>
      </c>
      <c r="P21" s="11"/>
      <c r="Q21" s="8">
        <v>8223</v>
      </c>
      <c r="R21" s="8">
        <v>9610.4603999999999</v>
      </c>
      <c r="S21" s="8">
        <v>15231.143300000002</v>
      </c>
      <c r="T21" s="46">
        <v>17496</v>
      </c>
      <c r="X21" s="83"/>
      <c r="AA21" s="83"/>
      <c r="AB21" s="83"/>
      <c r="AD21" s="87"/>
      <c r="AE21" s="87"/>
    </row>
    <row r="22" spans="1:31" s="3" customFormat="1" ht="12" x14ac:dyDescent="0.3">
      <c r="A22" s="45" t="s">
        <v>21</v>
      </c>
      <c r="B22" s="8">
        <v>2342</v>
      </c>
      <c r="C22" s="8">
        <v>3240.1145700000002</v>
      </c>
      <c r="D22" s="21">
        <f t="shared" si="4"/>
        <v>-0.27718605333144131</v>
      </c>
      <c r="E22" s="8">
        <v>2999</v>
      </c>
      <c r="F22" s="21">
        <f t="shared" si="5"/>
        <v>-0.21907302434144715</v>
      </c>
      <c r="G22" s="9"/>
      <c r="H22" s="8">
        <v>4940</v>
      </c>
      <c r="I22" s="46">
        <v>3492</v>
      </c>
      <c r="J22" s="8">
        <v>3240.1145700000002</v>
      </c>
      <c r="K22" s="8">
        <v>3001</v>
      </c>
      <c r="L22" s="8">
        <v>4399</v>
      </c>
      <c r="M22" s="46">
        <v>2999</v>
      </c>
      <c r="N22" s="8">
        <v>2342</v>
      </c>
      <c r="O22" s="8">
        <v>0</v>
      </c>
      <c r="P22" s="9"/>
      <c r="Q22" s="8">
        <v>0</v>
      </c>
      <c r="R22" s="8">
        <v>4452.0560200000009</v>
      </c>
      <c r="S22" s="8">
        <v>5312.8543200000013</v>
      </c>
      <c r="T22" s="46">
        <v>3001</v>
      </c>
      <c r="X22" s="83"/>
      <c r="AA22" s="83"/>
      <c r="AB22" s="83"/>
      <c r="AD22" s="87"/>
      <c r="AE22" s="87"/>
    </row>
    <row r="23" spans="1:31" s="3" customFormat="1" ht="12" outlineLevel="1" x14ac:dyDescent="0.3">
      <c r="A23" s="45" t="s">
        <v>22</v>
      </c>
      <c r="B23" s="8">
        <v>0</v>
      </c>
      <c r="C23" s="8">
        <v>-7.5320858741179109E-6</v>
      </c>
      <c r="D23" s="21">
        <f t="shared" si="4"/>
        <v>-1</v>
      </c>
      <c r="E23" s="8">
        <v>0</v>
      </c>
      <c r="F23" s="21" t="str">
        <f t="shared" si="5"/>
        <v>n.a.</v>
      </c>
      <c r="G23" s="11"/>
      <c r="H23" s="8">
        <v>0</v>
      </c>
      <c r="I23" s="46">
        <v>0</v>
      </c>
      <c r="J23" s="8">
        <v>-7.5320858741179109E-6</v>
      </c>
      <c r="K23" s="8">
        <v>0</v>
      </c>
      <c r="L23" s="8">
        <v>0</v>
      </c>
      <c r="M23" s="46">
        <v>0</v>
      </c>
      <c r="N23" s="8">
        <v>0</v>
      </c>
      <c r="O23" s="8">
        <v>0</v>
      </c>
      <c r="P23" s="11"/>
      <c r="Q23" s="8">
        <v>0</v>
      </c>
      <c r="R23" s="8">
        <v>0</v>
      </c>
      <c r="S23" s="8">
        <v>0</v>
      </c>
      <c r="T23" s="46">
        <v>0</v>
      </c>
      <c r="X23" s="83"/>
      <c r="AA23" s="83"/>
      <c r="AB23" s="83"/>
      <c r="AD23" s="87"/>
      <c r="AE23" s="87"/>
    </row>
    <row r="24" spans="1:31" s="3" customFormat="1" ht="12" x14ac:dyDescent="0.3">
      <c r="A24" s="45" t="s">
        <v>23</v>
      </c>
      <c r="B24" s="8">
        <v>445610</v>
      </c>
      <c r="C24" s="8">
        <v>413674.84534094506</v>
      </c>
      <c r="D24" s="21">
        <f t="shared" si="4"/>
        <v>7.7198686404860828E-2</v>
      </c>
      <c r="E24" s="8">
        <v>418709</v>
      </c>
      <c r="F24" s="21">
        <f t="shared" si="5"/>
        <v>6.4247484529828647E-2</v>
      </c>
      <c r="G24" s="9"/>
      <c r="H24" s="8">
        <v>370850</v>
      </c>
      <c r="I24" s="46">
        <v>396315</v>
      </c>
      <c r="J24" s="8">
        <v>413674.84534094506</v>
      </c>
      <c r="K24" s="8">
        <v>419205</v>
      </c>
      <c r="L24" s="8">
        <v>417830</v>
      </c>
      <c r="M24" s="46">
        <v>418709</v>
      </c>
      <c r="N24" s="8">
        <v>445610</v>
      </c>
      <c r="O24" s="8">
        <v>0</v>
      </c>
      <c r="P24" s="9"/>
      <c r="Q24" s="8">
        <v>145753</v>
      </c>
      <c r="R24" s="8">
        <v>239252.57052042676</v>
      </c>
      <c r="S24" s="8">
        <v>345929.59799758904</v>
      </c>
      <c r="T24" s="46">
        <v>419205</v>
      </c>
      <c r="W24" s="5"/>
      <c r="X24" s="83"/>
      <c r="AA24" s="83"/>
      <c r="AB24" s="83"/>
      <c r="AD24" s="87"/>
      <c r="AE24" s="87"/>
    </row>
    <row r="25" spans="1:31" s="3" customFormat="1" ht="12" x14ac:dyDescent="0.3">
      <c r="A25" s="45" t="s">
        <v>24</v>
      </c>
      <c r="B25" s="8">
        <v>77304</v>
      </c>
      <c r="C25" s="8">
        <v>54674.318235000006</v>
      </c>
      <c r="D25" s="21">
        <f t="shared" si="4"/>
        <v>0.41389966067310735</v>
      </c>
      <c r="E25" s="8">
        <v>61509</v>
      </c>
      <c r="F25" s="21">
        <f t="shared" si="5"/>
        <v>0.25679168902111882</v>
      </c>
      <c r="G25" s="11"/>
      <c r="H25" s="8">
        <v>44369</v>
      </c>
      <c r="I25" s="46">
        <v>50153</v>
      </c>
      <c r="J25" s="8">
        <v>54674.318235000006</v>
      </c>
      <c r="K25" s="8">
        <v>56852</v>
      </c>
      <c r="L25" s="8">
        <v>59704</v>
      </c>
      <c r="M25" s="46">
        <v>61509</v>
      </c>
      <c r="N25" s="8">
        <v>77304</v>
      </c>
      <c r="O25" s="8">
        <v>0</v>
      </c>
      <c r="P25" s="11"/>
      <c r="Q25" s="8">
        <v>18069</v>
      </c>
      <c r="R25" s="8">
        <v>16364.807773</v>
      </c>
      <c r="S25" s="8">
        <v>37971.537289000007</v>
      </c>
      <c r="T25" s="46">
        <v>56852</v>
      </c>
      <c r="W25" s="5"/>
      <c r="X25" s="83"/>
      <c r="AA25" s="83"/>
      <c r="AB25" s="83"/>
      <c r="AD25" s="87"/>
      <c r="AE25" s="87"/>
    </row>
    <row r="26" spans="1:31" s="5" customFormat="1" ht="12" x14ac:dyDescent="0.3">
      <c r="A26" s="4" t="s">
        <v>118</v>
      </c>
      <c r="B26" s="10">
        <f>SUM(B18:B25)</f>
        <v>700678</v>
      </c>
      <c r="C26" s="10">
        <f>SUM(C18:C25)</f>
        <v>579821.74847841298</v>
      </c>
      <c r="D26" s="22">
        <f t="shared" si="4"/>
        <v>0.20843690640915402</v>
      </c>
      <c r="E26" s="10">
        <v>627867</v>
      </c>
      <c r="F26" s="22">
        <f t="shared" si="5"/>
        <v>0.11596564240515916</v>
      </c>
      <c r="G26" s="9"/>
      <c r="H26" s="10">
        <f t="shared" ref="H26:O26" si="6">SUM(H18:H25)</f>
        <v>495254</v>
      </c>
      <c r="I26" s="10">
        <f t="shared" si="6"/>
        <v>541420</v>
      </c>
      <c r="J26" s="10">
        <f t="shared" si="6"/>
        <v>579821.74847841298</v>
      </c>
      <c r="K26" s="10">
        <f t="shared" si="6"/>
        <v>601445</v>
      </c>
      <c r="L26" s="10">
        <f t="shared" si="6"/>
        <v>612672</v>
      </c>
      <c r="M26" s="10">
        <f t="shared" si="6"/>
        <v>627867</v>
      </c>
      <c r="N26" s="10">
        <f t="shared" si="6"/>
        <v>700678</v>
      </c>
      <c r="O26" s="10">
        <f t="shared" si="6"/>
        <v>0</v>
      </c>
      <c r="P26" s="9"/>
      <c r="Q26" s="10">
        <f t="shared" ref="Q26:T26" si="7">SUM(Q18:Q25)</f>
        <v>217511</v>
      </c>
      <c r="R26" s="10">
        <f t="shared" si="7"/>
        <v>281499.71718342672</v>
      </c>
      <c r="S26" s="10">
        <f t="shared" si="7"/>
        <v>454157.56980658905</v>
      </c>
      <c r="T26" s="10">
        <f t="shared" si="7"/>
        <v>601445</v>
      </c>
      <c r="U26" s="3"/>
      <c r="V26" s="3"/>
      <c r="W26" s="3"/>
      <c r="X26" s="85"/>
      <c r="Y26" s="3"/>
      <c r="Z26" s="3"/>
      <c r="AA26" s="83"/>
      <c r="AB26" s="83"/>
      <c r="AD26" s="87"/>
      <c r="AE26" s="87"/>
    </row>
    <row r="27" spans="1:31" s="5" customFormat="1" ht="12" x14ac:dyDescent="0.3">
      <c r="A27" s="7" t="s">
        <v>6</v>
      </c>
      <c r="B27" s="10">
        <f>B26+B15</f>
        <v>1692608</v>
      </c>
      <c r="C27" s="10">
        <f>C26+C15</f>
        <v>1532981.2402783444</v>
      </c>
      <c r="D27" s="22">
        <f>IFERROR($B27/C27-1,"n.a.")</f>
        <v>0.10412831907367126</v>
      </c>
      <c r="E27" s="10">
        <v>1730363</v>
      </c>
      <c r="F27" s="22">
        <f>IFERROR($B27/E27-1,"n.a.")</f>
        <v>-2.1819121190178037E-2</v>
      </c>
      <c r="G27" s="9"/>
      <c r="H27" s="10">
        <f t="shared" ref="H27:O27" si="8">H26+H15</f>
        <v>1029174</v>
      </c>
      <c r="I27" s="10">
        <f t="shared" si="8"/>
        <v>1086173</v>
      </c>
      <c r="J27" s="10">
        <f t="shared" si="8"/>
        <v>1532981.2402783444</v>
      </c>
      <c r="K27" s="10">
        <f t="shared" si="8"/>
        <v>1491836</v>
      </c>
      <c r="L27" s="10">
        <f t="shared" si="8"/>
        <v>1313922</v>
      </c>
      <c r="M27" s="10">
        <f t="shared" si="8"/>
        <v>1730363</v>
      </c>
      <c r="N27" s="10">
        <f t="shared" si="8"/>
        <v>1692608</v>
      </c>
      <c r="O27" s="10">
        <f t="shared" si="8"/>
        <v>0</v>
      </c>
      <c r="P27" s="9"/>
      <c r="Q27" s="10">
        <f t="shared" ref="Q27:T27" si="9">Q26+Q15</f>
        <v>477684</v>
      </c>
      <c r="R27" s="10">
        <f t="shared" si="9"/>
        <v>615755.16897462762</v>
      </c>
      <c r="S27" s="10">
        <f t="shared" si="9"/>
        <v>911309.93801964354</v>
      </c>
      <c r="T27" s="10">
        <f t="shared" si="9"/>
        <v>1491836</v>
      </c>
      <c r="U27" s="3"/>
      <c r="V27" s="3"/>
      <c r="W27" s="3"/>
      <c r="X27" s="83"/>
      <c r="Y27" s="3"/>
      <c r="AA27" s="83"/>
      <c r="AB27" s="83"/>
      <c r="AD27" s="87"/>
      <c r="AE27" s="87"/>
    </row>
    <row r="28" spans="1:31" s="3" customFormat="1" ht="3.75" customHeight="1" x14ac:dyDescent="0.3">
      <c r="A28" s="48"/>
      <c r="B28" s="14"/>
      <c r="C28" s="14"/>
      <c r="D28" s="14"/>
      <c r="E28" s="14"/>
      <c r="F28" s="14"/>
      <c r="G28" s="11"/>
      <c r="H28" s="14"/>
      <c r="I28" s="49"/>
      <c r="J28" s="14"/>
      <c r="K28" s="14"/>
      <c r="L28" s="14"/>
      <c r="M28" s="49"/>
      <c r="N28" s="14"/>
      <c r="O28" s="14"/>
      <c r="P28" s="11"/>
      <c r="Q28" s="9"/>
      <c r="R28" s="8"/>
      <c r="S28" s="14"/>
      <c r="T28" s="49"/>
      <c r="X28" s="83"/>
      <c r="AA28" s="83"/>
      <c r="AB28" s="83"/>
      <c r="AD28" s="87"/>
      <c r="AE28" s="87"/>
    </row>
    <row r="29" spans="1:31" s="3" customFormat="1" ht="12" x14ac:dyDescent="0.3">
      <c r="A29" s="1" t="s">
        <v>25</v>
      </c>
      <c r="B29" s="12"/>
      <c r="C29" s="12"/>
      <c r="D29" s="12"/>
      <c r="E29" s="12"/>
      <c r="F29" s="12"/>
      <c r="G29" s="9"/>
      <c r="H29" s="12"/>
      <c r="I29" s="51"/>
      <c r="J29" s="12"/>
      <c r="K29" s="12"/>
      <c r="L29" s="12"/>
      <c r="M29" s="51"/>
      <c r="N29" s="12"/>
      <c r="O29" s="12"/>
      <c r="P29" s="9"/>
      <c r="Q29" s="12"/>
      <c r="R29" s="12"/>
      <c r="S29" s="12"/>
      <c r="T29" s="51"/>
      <c r="X29" s="83"/>
      <c r="AA29" s="83"/>
      <c r="AB29" s="83"/>
      <c r="AD29" s="87"/>
      <c r="AE29" s="87"/>
    </row>
    <row r="30" spans="1:31" s="3" customFormat="1" ht="12" x14ac:dyDescent="0.3">
      <c r="A30" s="44" t="s">
        <v>7</v>
      </c>
      <c r="B30" s="9"/>
      <c r="C30" s="9"/>
      <c r="D30" s="9"/>
      <c r="E30" s="9"/>
      <c r="F30" s="9"/>
      <c r="G30" s="11"/>
      <c r="H30" s="9"/>
      <c r="I30" s="52"/>
      <c r="J30" s="9"/>
      <c r="K30" s="9"/>
      <c r="L30" s="9"/>
      <c r="M30" s="52"/>
      <c r="N30" s="9"/>
      <c r="O30" s="9"/>
      <c r="P30" s="11"/>
      <c r="Q30" s="9"/>
      <c r="R30" s="9"/>
      <c r="S30" s="9"/>
      <c r="T30" s="52"/>
      <c r="X30" s="83"/>
      <c r="AA30" s="83"/>
      <c r="AB30" s="83"/>
      <c r="AD30" s="87"/>
      <c r="AE30" s="87"/>
    </row>
    <row r="31" spans="1:31" s="3" customFormat="1" ht="12" x14ac:dyDescent="0.3">
      <c r="A31" s="45" t="s">
        <v>26</v>
      </c>
      <c r="B31" s="8">
        <v>90787</v>
      </c>
      <c r="C31" s="8">
        <v>161497.92155352101</v>
      </c>
      <c r="D31" s="21">
        <f t="shared" ref="D31:D42" si="10">IFERROR($B31/C31-1,"n.a.")</f>
        <v>-0.43784415844687607</v>
      </c>
      <c r="E31" s="8">
        <v>95075</v>
      </c>
      <c r="F31" s="21">
        <f t="shared" ref="F31:F42" si="11">IFERROR($B31/E31-1,"n.a.")</f>
        <v>-4.510123586642123E-2</v>
      </c>
      <c r="G31" s="9"/>
      <c r="H31" s="8">
        <v>209327</v>
      </c>
      <c r="I31" s="46">
        <v>137695</v>
      </c>
      <c r="J31" s="8">
        <v>161497.92155352101</v>
      </c>
      <c r="K31" s="8">
        <v>199444</v>
      </c>
      <c r="L31" s="8">
        <v>111224</v>
      </c>
      <c r="M31" s="46">
        <v>95075</v>
      </c>
      <c r="N31" s="8">
        <v>90787</v>
      </c>
      <c r="O31" s="8">
        <v>0</v>
      </c>
      <c r="P31" s="9"/>
      <c r="Q31" s="8">
        <v>155768</v>
      </c>
      <c r="R31" s="8">
        <v>104973.12082443987</v>
      </c>
      <c r="S31" s="8">
        <v>149073.92946393875</v>
      </c>
      <c r="T31" s="46">
        <v>199444</v>
      </c>
      <c r="X31" s="83"/>
      <c r="AA31" s="83"/>
      <c r="AB31" s="83"/>
      <c r="AD31" s="87"/>
      <c r="AE31" s="87"/>
    </row>
    <row r="32" spans="1:31" s="3" customFormat="1" ht="12" x14ac:dyDescent="0.3">
      <c r="A32" s="45" t="s">
        <v>27</v>
      </c>
      <c r="B32" s="8">
        <v>6372</v>
      </c>
      <c r="C32" s="8">
        <v>10897.578451571249</v>
      </c>
      <c r="D32" s="21">
        <f t="shared" si="10"/>
        <v>-0.41528294305775204</v>
      </c>
      <c r="E32" s="8">
        <v>5693</v>
      </c>
      <c r="F32" s="21">
        <f t="shared" si="11"/>
        <v>0.11926927806077647</v>
      </c>
      <c r="G32" s="11"/>
      <c r="H32" s="8">
        <v>22791</v>
      </c>
      <c r="I32" s="46">
        <v>24722</v>
      </c>
      <c r="J32" s="8">
        <v>10897.578451571249</v>
      </c>
      <c r="K32" s="8">
        <v>8318</v>
      </c>
      <c r="L32" s="8">
        <v>6201</v>
      </c>
      <c r="M32" s="46">
        <v>5693</v>
      </c>
      <c r="N32" s="8">
        <v>6372</v>
      </c>
      <c r="O32" s="8">
        <v>0</v>
      </c>
      <c r="P32" s="11"/>
      <c r="Q32" s="8">
        <v>6182</v>
      </c>
      <c r="R32" s="8">
        <v>11173.29952270916</v>
      </c>
      <c r="S32" s="8">
        <v>24268.729569479208</v>
      </c>
      <c r="T32" s="46">
        <v>8318</v>
      </c>
      <c r="X32" s="83"/>
      <c r="AA32" s="83"/>
      <c r="AB32" s="83"/>
      <c r="AD32" s="87"/>
      <c r="AE32" s="87"/>
    </row>
    <row r="33" spans="1:31" s="3" customFormat="1" ht="12" x14ac:dyDescent="0.3">
      <c r="A33" s="45" t="s">
        <v>28</v>
      </c>
      <c r="B33" s="8">
        <v>11490</v>
      </c>
      <c r="C33" s="8">
        <v>17172.254608140254</v>
      </c>
      <c r="D33" s="21">
        <f t="shared" si="10"/>
        <v>-0.33089741200591483</v>
      </c>
      <c r="E33" s="8">
        <v>12041</v>
      </c>
      <c r="F33" s="21">
        <f t="shared" si="11"/>
        <v>-4.5760318910389453E-2</v>
      </c>
      <c r="G33" s="9"/>
      <c r="H33" s="8">
        <v>5800</v>
      </c>
      <c r="I33" s="46">
        <v>20861</v>
      </c>
      <c r="J33" s="8">
        <v>17172.254608140254</v>
      </c>
      <c r="K33" s="8">
        <v>2050</v>
      </c>
      <c r="L33" s="8">
        <v>4331</v>
      </c>
      <c r="M33" s="46">
        <v>12041</v>
      </c>
      <c r="N33" s="8">
        <v>11490</v>
      </c>
      <c r="O33" s="8">
        <v>0</v>
      </c>
      <c r="P33" s="9"/>
      <c r="Q33" s="8">
        <v>4981</v>
      </c>
      <c r="R33" s="8">
        <v>5045.8979886479301</v>
      </c>
      <c r="S33" s="8">
        <v>8906.5305872698718</v>
      </c>
      <c r="T33" s="46">
        <v>2050</v>
      </c>
      <c r="X33" s="83"/>
      <c r="AA33" s="83"/>
      <c r="AB33" s="83"/>
      <c r="AD33" s="87"/>
      <c r="AE33" s="87"/>
    </row>
    <row r="34" spans="1:31" s="3" customFormat="1" ht="12" x14ac:dyDescent="0.3">
      <c r="A34" s="45" t="s">
        <v>29</v>
      </c>
      <c r="B34" s="8">
        <v>280853</v>
      </c>
      <c r="C34" s="8">
        <v>318017.1065099999</v>
      </c>
      <c r="D34" s="21">
        <f t="shared" si="10"/>
        <v>-0.11686197298581891</v>
      </c>
      <c r="E34" s="8">
        <v>277821</v>
      </c>
      <c r="F34" s="21">
        <f t="shared" si="11"/>
        <v>1.0913501859110664E-2</v>
      </c>
      <c r="G34" s="11"/>
      <c r="H34" s="8">
        <v>271036</v>
      </c>
      <c r="I34" s="46">
        <v>297123</v>
      </c>
      <c r="J34" s="8">
        <v>318017.1065099999</v>
      </c>
      <c r="K34" s="8">
        <v>326680</v>
      </c>
      <c r="L34" s="8">
        <v>281967</v>
      </c>
      <c r="M34" s="46">
        <v>277821</v>
      </c>
      <c r="N34" s="8">
        <v>280853</v>
      </c>
      <c r="O34" s="8">
        <v>0</v>
      </c>
      <c r="P34" s="11"/>
      <c r="Q34" s="8">
        <v>44379</v>
      </c>
      <c r="R34" s="8">
        <v>117718.48798999998</v>
      </c>
      <c r="S34" s="8">
        <v>195861.00950999997</v>
      </c>
      <c r="T34" s="46">
        <v>326680</v>
      </c>
      <c r="X34" s="83"/>
      <c r="AA34" s="83"/>
      <c r="AB34" s="83"/>
      <c r="AD34" s="87"/>
      <c r="AE34" s="87"/>
    </row>
    <row r="35" spans="1:31" s="3" customFormat="1" ht="12" x14ac:dyDescent="0.3">
      <c r="A35" s="45" t="s">
        <v>55</v>
      </c>
      <c r="B35" s="8">
        <v>0</v>
      </c>
      <c r="C35" s="8">
        <v>0</v>
      </c>
      <c r="D35" s="21" t="str">
        <f t="shared" si="10"/>
        <v>n.a.</v>
      </c>
      <c r="E35" s="8">
        <v>0</v>
      </c>
      <c r="F35" s="21" t="str">
        <f t="shared" si="11"/>
        <v>n.a.</v>
      </c>
      <c r="G35" s="9"/>
      <c r="H35" s="8">
        <v>0</v>
      </c>
      <c r="I35" s="46">
        <v>0</v>
      </c>
      <c r="J35" s="8">
        <v>0</v>
      </c>
      <c r="K35" s="8">
        <v>0</v>
      </c>
      <c r="L35" s="8">
        <v>0</v>
      </c>
      <c r="M35" s="46">
        <v>0</v>
      </c>
      <c r="N35" s="8">
        <v>0</v>
      </c>
      <c r="O35" s="8">
        <v>0</v>
      </c>
      <c r="P35" s="9"/>
      <c r="Q35" s="8">
        <v>25527</v>
      </c>
      <c r="R35" s="8">
        <v>0</v>
      </c>
      <c r="S35" s="24">
        <v>0</v>
      </c>
      <c r="T35" s="46">
        <v>0</v>
      </c>
      <c r="X35" s="83"/>
      <c r="AA35" s="83"/>
      <c r="AB35" s="83"/>
      <c r="AD35" s="87"/>
      <c r="AE35" s="87"/>
    </row>
    <row r="36" spans="1:31" s="3" customFormat="1" ht="12" x14ac:dyDescent="0.3">
      <c r="A36" s="45" t="s">
        <v>30</v>
      </c>
      <c r="B36" s="8">
        <v>0</v>
      </c>
      <c r="C36" s="8">
        <v>0</v>
      </c>
      <c r="D36" s="21" t="str">
        <f t="shared" si="10"/>
        <v>n.a.</v>
      </c>
      <c r="E36" s="8">
        <v>0</v>
      </c>
      <c r="F36" s="21" t="str">
        <f t="shared" si="11"/>
        <v>n.a.</v>
      </c>
      <c r="G36" s="11"/>
      <c r="H36" s="8">
        <v>15006</v>
      </c>
      <c r="I36" s="46">
        <v>0</v>
      </c>
      <c r="J36" s="8">
        <v>0</v>
      </c>
      <c r="K36" s="8">
        <v>11252</v>
      </c>
      <c r="L36" s="8">
        <v>11252</v>
      </c>
      <c r="M36" s="46">
        <v>0</v>
      </c>
      <c r="N36" s="8">
        <v>0</v>
      </c>
      <c r="O36" s="8">
        <v>0</v>
      </c>
      <c r="P36" s="11"/>
      <c r="Q36" s="8">
        <v>6575</v>
      </c>
      <c r="R36" s="8">
        <v>4895.6900399999995</v>
      </c>
      <c r="S36" s="8">
        <v>15006.112070000001</v>
      </c>
      <c r="T36" s="46">
        <v>11252</v>
      </c>
      <c r="X36" s="83"/>
      <c r="AA36" s="83"/>
      <c r="AB36" s="83"/>
      <c r="AD36" s="87"/>
      <c r="AE36" s="87"/>
    </row>
    <row r="37" spans="1:31" s="3" customFormat="1" ht="12" x14ac:dyDescent="0.3">
      <c r="A37" s="45" t="s">
        <v>14</v>
      </c>
      <c r="B37" s="8">
        <v>9120</v>
      </c>
      <c r="C37" s="8">
        <v>7013.0809100000006</v>
      </c>
      <c r="D37" s="21">
        <f t="shared" si="10"/>
        <v>0.30042703300281759</v>
      </c>
      <c r="E37" s="8">
        <v>10757</v>
      </c>
      <c r="F37" s="21">
        <f t="shared" si="11"/>
        <v>-0.15217997582969234</v>
      </c>
      <c r="G37" s="9"/>
      <c r="H37" s="8">
        <v>548</v>
      </c>
      <c r="I37" s="46">
        <v>3092</v>
      </c>
      <c r="J37" s="8">
        <v>7013.0809100000006</v>
      </c>
      <c r="K37" s="8">
        <v>7175</v>
      </c>
      <c r="L37" s="8">
        <v>14783</v>
      </c>
      <c r="M37" s="46">
        <v>10757</v>
      </c>
      <c r="N37" s="8">
        <v>9120</v>
      </c>
      <c r="O37" s="8">
        <v>0</v>
      </c>
      <c r="P37" s="9"/>
      <c r="Q37" s="8">
        <v>2986</v>
      </c>
      <c r="R37" s="8">
        <v>2730.5729999999999</v>
      </c>
      <c r="S37" s="8">
        <v>0</v>
      </c>
      <c r="T37" s="46">
        <v>7175</v>
      </c>
      <c r="X37" s="83"/>
      <c r="AA37" s="83"/>
      <c r="AB37" s="83"/>
      <c r="AD37" s="87"/>
      <c r="AE37" s="87"/>
    </row>
    <row r="38" spans="1:31" s="3" customFormat="1" ht="12" x14ac:dyDescent="0.3">
      <c r="A38" s="45" t="s">
        <v>31</v>
      </c>
      <c r="B38" s="8">
        <v>1284</v>
      </c>
      <c r="C38" s="8">
        <v>2083.1723900000002</v>
      </c>
      <c r="D38" s="21">
        <f t="shared" si="10"/>
        <v>-0.3836323838758251</v>
      </c>
      <c r="E38" s="8">
        <v>1743</v>
      </c>
      <c r="F38" s="21">
        <f t="shared" si="11"/>
        <v>-0.26333907056798622</v>
      </c>
      <c r="G38" s="9"/>
      <c r="H38" s="8">
        <v>2811</v>
      </c>
      <c r="I38" s="46">
        <v>2125</v>
      </c>
      <c r="J38" s="8">
        <v>2083.1723900000002</v>
      </c>
      <c r="K38" s="8">
        <v>2228</v>
      </c>
      <c r="L38" s="8">
        <v>2577</v>
      </c>
      <c r="M38" s="46">
        <v>1743</v>
      </c>
      <c r="N38" s="8">
        <v>1284</v>
      </c>
      <c r="O38" s="8">
        <v>0</v>
      </c>
      <c r="P38" s="9"/>
      <c r="Q38" s="8">
        <v>0</v>
      </c>
      <c r="R38" s="8">
        <v>1885.1261400000001</v>
      </c>
      <c r="S38" s="8">
        <v>2650.3224599999999</v>
      </c>
      <c r="T38" s="46">
        <v>2228</v>
      </c>
      <c r="X38" s="83"/>
      <c r="AA38" s="83"/>
      <c r="AB38" s="83"/>
      <c r="AD38" s="87"/>
      <c r="AE38" s="87"/>
    </row>
    <row r="39" spans="1:31" s="3" customFormat="1" ht="12" x14ac:dyDescent="0.3">
      <c r="A39" s="45" t="s">
        <v>32</v>
      </c>
      <c r="B39" s="8">
        <v>124</v>
      </c>
      <c r="C39" s="8">
        <v>302.11644000000001</v>
      </c>
      <c r="D39" s="21">
        <f t="shared" si="10"/>
        <v>-0.58956222309517492</v>
      </c>
      <c r="E39" s="8">
        <v>158</v>
      </c>
      <c r="F39" s="21">
        <f t="shared" si="11"/>
        <v>-0.21518987341772156</v>
      </c>
      <c r="G39" s="11"/>
      <c r="H39" s="8">
        <v>380</v>
      </c>
      <c r="I39" s="46">
        <v>341</v>
      </c>
      <c r="J39" s="8">
        <v>302.11644000000001</v>
      </c>
      <c r="K39" s="8">
        <v>232</v>
      </c>
      <c r="L39" s="8">
        <v>192</v>
      </c>
      <c r="M39" s="46">
        <v>158</v>
      </c>
      <c r="N39" s="8">
        <v>124</v>
      </c>
      <c r="O39" s="8">
        <v>0</v>
      </c>
      <c r="P39" s="11"/>
      <c r="Q39" s="8">
        <v>4701</v>
      </c>
      <c r="R39" s="8">
        <v>0</v>
      </c>
      <c r="S39" s="8">
        <v>309.40474000000006</v>
      </c>
      <c r="T39" s="46">
        <v>232</v>
      </c>
      <c r="X39" s="83"/>
      <c r="AA39" s="83"/>
      <c r="AB39" s="83"/>
      <c r="AD39" s="87"/>
      <c r="AE39" s="87"/>
    </row>
    <row r="40" spans="1:31" s="3" customFormat="1" ht="12" x14ac:dyDescent="0.3">
      <c r="A40" s="45" t="s">
        <v>33</v>
      </c>
      <c r="B40" s="8">
        <v>17955</v>
      </c>
      <c r="C40" s="8">
        <v>44706.308570442503</v>
      </c>
      <c r="D40" s="21">
        <f t="shared" si="10"/>
        <v>-0.5983788289809524</v>
      </c>
      <c r="E40" s="8">
        <v>17927</v>
      </c>
      <c r="F40" s="21">
        <f t="shared" si="11"/>
        <v>1.5618898867630904E-3</v>
      </c>
      <c r="G40" s="9"/>
      <c r="H40" s="8">
        <v>45413</v>
      </c>
      <c r="I40" s="46">
        <v>49230</v>
      </c>
      <c r="J40" s="8">
        <v>44706.308570442503</v>
      </c>
      <c r="K40" s="8">
        <v>33488</v>
      </c>
      <c r="L40" s="8">
        <v>20276</v>
      </c>
      <c r="M40" s="46">
        <v>17927</v>
      </c>
      <c r="N40" s="8">
        <v>17955</v>
      </c>
      <c r="O40" s="8">
        <v>0</v>
      </c>
      <c r="P40" s="9"/>
      <c r="Q40" s="8">
        <v>11830</v>
      </c>
      <c r="R40" s="8">
        <v>22094.394428830721</v>
      </c>
      <c r="S40" s="8">
        <v>45224.963554993832</v>
      </c>
      <c r="T40" s="46">
        <v>33488</v>
      </c>
      <c r="X40" s="83"/>
      <c r="AA40" s="83"/>
      <c r="AB40" s="83"/>
      <c r="AD40" s="87"/>
      <c r="AE40" s="87"/>
    </row>
    <row r="41" spans="1:31" s="3" customFormat="1" ht="12" x14ac:dyDescent="0.3">
      <c r="A41" s="45" t="s">
        <v>34</v>
      </c>
      <c r="B41" s="8">
        <v>0</v>
      </c>
      <c r="C41" s="8">
        <v>1441.5063500000001</v>
      </c>
      <c r="D41" s="21">
        <f t="shared" si="10"/>
        <v>-1</v>
      </c>
      <c r="E41" s="8">
        <v>0</v>
      </c>
      <c r="F41" s="21" t="str">
        <f t="shared" si="11"/>
        <v>n.a.</v>
      </c>
      <c r="G41" s="11"/>
      <c r="H41" s="8">
        <v>5278</v>
      </c>
      <c r="I41" s="46">
        <v>3071</v>
      </c>
      <c r="J41" s="8">
        <v>1441.5063500000001</v>
      </c>
      <c r="K41" s="8">
        <v>437</v>
      </c>
      <c r="L41" s="8">
        <v>5</v>
      </c>
      <c r="M41" s="46">
        <v>0</v>
      </c>
      <c r="N41" s="8">
        <v>0</v>
      </c>
      <c r="O41" s="8">
        <v>0</v>
      </c>
      <c r="P41" s="11"/>
      <c r="Q41" s="8">
        <v>22398</v>
      </c>
      <c r="R41" s="8">
        <v>15065.683520000021</v>
      </c>
      <c r="S41" s="8">
        <v>7545.4140799999996</v>
      </c>
      <c r="T41" s="46">
        <v>437</v>
      </c>
      <c r="X41" s="83"/>
      <c r="AA41" s="83"/>
      <c r="AB41" s="83"/>
      <c r="AD41" s="87"/>
      <c r="AE41" s="87"/>
    </row>
    <row r="42" spans="1:31" s="5" customFormat="1" ht="12" x14ac:dyDescent="0.3">
      <c r="A42" s="4" t="s">
        <v>53</v>
      </c>
      <c r="B42" s="10">
        <f>SUM(B31:B41)</f>
        <v>417985</v>
      </c>
      <c r="C42" s="10">
        <f>SUM(C31:C41)</f>
        <v>563131.04578367504</v>
      </c>
      <c r="D42" s="22">
        <f t="shared" si="10"/>
        <v>-0.25774825748007579</v>
      </c>
      <c r="E42" s="10">
        <v>421057</v>
      </c>
      <c r="F42" s="22">
        <f t="shared" si="11"/>
        <v>-7.2959243047853173E-3</v>
      </c>
      <c r="G42" s="9"/>
      <c r="H42" s="10">
        <f t="shared" ref="H42:O42" si="12">SUM(H31:H41)</f>
        <v>578390</v>
      </c>
      <c r="I42" s="10">
        <f t="shared" si="12"/>
        <v>538260</v>
      </c>
      <c r="J42" s="10">
        <f t="shared" si="12"/>
        <v>563131.04578367504</v>
      </c>
      <c r="K42" s="10">
        <f t="shared" si="12"/>
        <v>591304</v>
      </c>
      <c r="L42" s="10">
        <f t="shared" si="12"/>
        <v>452808</v>
      </c>
      <c r="M42" s="10">
        <f t="shared" si="12"/>
        <v>421215</v>
      </c>
      <c r="N42" s="10">
        <f t="shared" si="12"/>
        <v>417985</v>
      </c>
      <c r="O42" s="10">
        <f t="shared" si="12"/>
        <v>0</v>
      </c>
      <c r="P42" s="9"/>
      <c r="Q42" s="10">
        <f t="shared" ref="Q42:T42" si="13">SUM(Q31:Q41)</f>
        <v>285327</v>
      </c>
      <c r="R42" s="10">
        <f t="shared" si="13"/>
        <v>285582.27345462766</v>
      </c>
      <c r="S42" s="10">
        <f t="shared" si="13"/>
        <v>448846.41603568167</v>
      </c>
      <c r="T42" s="10">
        <f t="shared" si="13"/>
        <v>591304</v>
      </c>
      <c r="U42" s="3"/>
      <c r="V42" s="3"/>
      <c r="W42" s="3"/>
      <c r="X42" s="83"/>
      <c r="Y42" s="3"/>
      <c r="Z42" s="3"/>
      <c r="AA42" s="85"/>
      <c r="AB42" s="85"/>
      <c r="AD42" s="87"/>
      <c r="AE42" s="87"/>
    </row>
    <row r="43" spans="1:31" s="3" customFormat="1" ht="3.75" customHeight="1" x14ac:dyDescent="0.3">
      <c r="A43" s="48"/>
      <c r="B43" s="14"/>
      <c r="C43" s="14"/>
      <c r="D43" s="14"/>
      <c r="E43" s="14"/>
      <c r="F43" s="14"/>
      <c r="G43" s="11"/>
      <c r="H43" s="14"/>
      <c r="I43" s="49"/>
      <c r="J43" s="14"/>
      <c r="K43" s="14"/>
      <c r="L43" s="14"/>
      <c r="M43" s="49"/>
      <c r="N43" s="14"/>
      <c r="O43" s="14"/>
      <c r="P43" s="11"/>
      <c r="Q43" s="9"/>
      <c r="R43" s="8"/>
      <c r="S43" s="14"/>
      <c r="T43" s="49"/>
      <c r="W43" s="5"/>
      <c r="X43" s="83"/>
      <c r="AA43" s="83"/>
      <c r="AB43" s="83"/>
      <c r="AD43" s="87"/>
      <c r="AE43" s="87"/>
    </row>
    <row r="44" spans="1:31" s="3" customFormat="1" ht="12" x14ac:dyDescent="0.3">
      <c r="A44" s="44" t="s">
        <v>8</v>
      </c>
      <c r="B44" s="8"/>
      <c r="C44" s="8"/>
      <c r="D44" s="8"/>
      <c r="E44" s="8"/>
      <c r="F44" s="8"/>
      <c r="G44" s="9"/>
      <c r="H44" s="8"/>
      <c r="I44" s="46"/>
      <c r="J44" s="8"/>
      <c r="K44" s="8"/>
      <c r="L44" s="8"/>
      <c r="M44" s="46"/>
      <c r="N44" s="8"/>
      <c r="O44" s="8"/>
      <c r="P44" s="9"/>
      <c r="Q44" s="8"/>
      <c r="R44" s="8"/>
      <c r="S44" s="8"/>
      <c r="T44" s="46"/>
      <c r="X44" s="83"/>
      <c r="AA44" s="83"/>
      <c r="AB44" s="83"/>
      <c r="AD44" s="87"/>
      <c r="AE44" s="87"/>
    </row>
    <row r="45" spans="1:31" s="3" customFormat="1" ht="12" x14ac:dyDescent="0.3">
      <c r="A45" s="45" t="s">
        <v>29</v>
      </c>
      <c r="B45" s="8">
        <v>624166</v>
      </c>
      <c r="C45" s="8">
        <v>350468.20043999999</v>
      </c>
      <c r="D45" s="21">
        <f t="shared" ref="D45:D63" si="14">IFERROR($B45/C45-1,"n.a.")</f>
        <v>0.78094902537914268</v>
      </c>
      <c r="E45" s="8">
        <v>667312</v>
      </c>
      <c r="F45" s="21">
        <f t="shared" ref="F45:F63" si="15">IFERROR($B45/E45-1,"n.a.")</f>
        <v>-6.4656412592610346E-2</v>
      </c>
      <c r="G45" s="11"/>
      <c r="H45" s="8">
        <v>308564</v>
      </c>
      <c r="I45" s="46">
        <v>373794</v>
      </c>
      <c r="J45" s="8">
        <v>350468.20043999999</v>
      </c>
      <c r="K45" s="8">
        <v>269856</v>
      </c>
      <c r="L45" s="8">
        <v>224280</v>
      </c>
      <c r="M45" s="46">
        <v>667312</v>
      </c>
      <c r="N45" s="8">
        <v>624166</v>
      </c>
      <c r="O45" s="8">
        <v>0</v>
      </c>
      <c r="P45" s="11"/>
      <c r="Q45" s="8">
        <v>51689</v>
      </c>
      <c r="R45" s="8">
        <v>239969.18797999999</v>
      </c>
      <c r="S45" s="8">
        <v>328808.1568</v>
      </c>
      <c r="T45" s="46">
        <v>269856</v>
      </c>
      <c r="X45" s="83"/>
      <c r="AA45" s="83"/>
      <c r="AB45" s="83"/>
      <c r="AD45" s="87"/>
      <c r="AE45" s="87"/>
    </row>
    <row r="46" spans="1:31" s="3" customFormat="1" ht="12" x14ac:dyDescent="0.3">
      <c r="A46" s="45" t="s">
        <v>14</v>
      </c>
      <c r="B46" s="8">
        <v>1087</v>
      </c>
      <c r="C46" s="8">
        <v>1498.3184799999999</v>
      </c>
      <c r="D46" s="21">
        <f t="shared" si="14"/>
        <v>-0.27452006064825407</v>
      </c>
      <c r="E46" s="8">
        <v>847</v>
      </c>
      <c r="F46" s="21">
        <f t="shared" si="15"/>
        <v>0.28335301062573781</v>
      </c>
      <c r="G46" s="9"/>
      <c r="H46" s="3">
        <v>0</v>
      </c>
      <c r="I46" s="3">
        <v>6290.8663400000005</v>
      </c>
      <c r="J46" s="8">
        <v>1498.3184799999999</v>
      </c>
      <c r="K46" s="3">
        <v>0</v>
      </c>
      <c r="L46" s="3">
        <v>4293</v>
      </c>
      <c r="M46" s="3">
        <v>847</v>
      </c>
      <c r="N46" s="8">
        <v>1087</v>
      </c>
      <c r="O46" s="8">
        <v>0</v>
      </c>
      <c r="P46" s="9"/>
      <c r="T46" s="3">
        <v>0</v>
      </c>
      <c r="X46" s="83"/>
      <c r="AA46" s="83"/>
      <c r="AB46" s="83"/>
      <c r="AD46" s="87"/>
      <c r="AE46" s="87"/>
    </row>
    <row r="47" spans="1:31" s="3" customFormat="1" ht="12" x14ac:dyDescent="0.3">
      <c r="A47" s="45" t="s">
        <v>35</v>
      </c>
      <c r="B47" s="8">
        <v>374</v>
      </c>
      <c r="C47" s="8">
        <v>479.05548999999996</v>
      </c>
      <c r="D47" s="21">
        <f t="shared" si="14"/>
        <v>-0.21929712150882552</v>
      </c>
      <c r="E47" s="8">
        <v>362</v>
      </c>
      <c r="F47" s="21">
        <f t="shared" si="15"/>
        <v>3.3149171270718147E-2</v>
      </c>
      <c r="G47" s="11"/>
      <c r="H47" s="8">
        <v>479</v>
      </c>
      <c r="I47" s="46">
        <v>479</v>
      </c>
      <c r="J47" s="8">
        <v>479.05548999999996</v>
      </c>
      <c r="K47" s="8">
        <v>362</v>
      </c>
      <c r="L47" s="8">
        <v>362</v>
      </c>
      <c r="M47" s="46">
        <v>362</v>
      </c>
      <c r="N47" s="8">
        <v>374</v>
      </c>
      <c r="O47" s="8">
        <v>0</v>
      </c>
      <c r="P47" s="11"/>
      <c r="Q47" s="8">
        <v>364</v>
      </c>
      <c r="R47" s="8">
        <v>555.92500000000007</v>
      </c>
      <c r="S47" s="8">
        <v>479.45549</v>
      </c>
      <c r="T47" s="46">
        <v>362</v>
      </c>
      <c r="X47" s="83"/>
      <c r="AA47" s="83"/>
      <c r="AB47" s="83"/>
      <c r="AD47" s="87"/>
      <c r="AE47" s="87"/>
    </row>
    <row r="48" spans="1:31" s="3" customFormat="1" ht="12" x14ac:dyDescent="0.3">
      <c r="A48" s="45" t="s">
        <v>34</v>
      </c>
      <c r="B48" s="8">
        <v>0</v>
      </c>
      <c r="C48" s="8">
        <v>0</v>
      </c>
      <c r="D48" s="21" t="str">
        <f t="shared" si="14"/>
        <v>n.a.</v>
      </c>
      <c r="E48" s="8">
        <v>0</v>
      </c>
      <c r="F48" s="21" t="str">
        <f t="shared" si="15"/>
        <v>n.a.</v>
      </c>
      <c r="G48" s="9"/>
      <c r="H48" s="8">
        <v>5</v>
      </c>
      <c r="I48" s="46">
        <v>0</v>
      </c>
      <c r="J48" s="8">
        <v>0</v>
      </c>
      <c r="K48" s="8">
        <v>0</v>
      </c>
      <c r="L48" s="8">
        <v>0</v>
      </c>
      <c r="M48" s="46">
        <v>0</v>
      </c>
      <c r="N48" s="8">
        <v>0</v>
      </c>
      <c r="O48" s="8">
        <v>0</v>
      </c>
      <c r="P48" s="9"/>
      <c r="Q48" s="8">
        <v>70952</v>
      </c>
      <c r="R48" s="8">
        <v>7981.6568299999981</v>
      </c>
      <c r="S48" s="8">
        <v>437.03665000000001</v>
      </c>
      <c r="T48" s="46">
        <v>0</v>
      </c>
      <c r="X48" s="83"/>
      <c r="AA48" s="83"/>
      <c r="AB48" s="83"/>
      <c r="AD48" s="87"/>
      <c r="AE48" s="87"/>
    </row>
    <row r="49" spans="1:31" s="3" customFormat="1" ht="12" x14ac:dyDescent="0.3">
      <c r="A49" s="45" t="s">
        <v>31</v>
      </c>
      <c r="B49" s="8">
        <v>1096</v>
      </c>
      <c r="C49" s="8">
        <v>1244.65482</v>
      </c>
      <c r="D49" s="21">
        <f t="shared" si="14"/>
        <v>-0.11943457544317382</v>
      </c>
      <c r="E49" s="8">
        <v>1285</v>
      </c>
      <c r="F49" s="21">
        <f t="shared" si="15"/>
        <v>-0.14708171206225684</v>
      </c>
      <c r="G49" s="9"/>
      <c r="H49" s="8">
        <v>2238</v>
      </c>
      <c r="I49" s="46">
        <v>1444</v>
      </c>
      <c r="J49" s="8">
        <v>1244.65482</v>
      </c>
      <c r="K49" s="8">
        <v>844</v>
      </c>
      <c r="L49" s="8">
        <v>1866</v>
      </c>
      <c r="M49" s="46">
        <v>1285</v>
      </c>
      <c r="N49" s="8">
        <v>1096</v>
      </c>
      <c r="O49" s="8">
        <v>0</v>
      </c>
      <c r="P49" s="9"/>
      <c r="Q49" s="8">
        <v>0</v>
      </c>
      <c r="R49" s="8">
        <v>2624.4433799999997</v>
      </c>
      <c r="S49" s="8">
        <v>2780.7626499999997</v>
      </c>
      <c r="T49" s="46">
        <v>844</v>
      </c>
      <c r="X49" s="83"/>
      <c r="AA49" s="83"/>
      <c r="AB49" s="83"/>
      <c r="AD49" s="87"/>
      <c r="AE49" s="87"/>
    </row>
    <row r="50" spans="1:31" s="5" customFormat="1" ht="12" x14ac:dyDescent="0.3">
      <c r="A50" s="45" t="s">
        <v>33</v>
      </c>
      <c r="B50" s="8">
        <v>0</v>
      </c>
      <c r="C50" s="8">
        <v>0</v>
      </c>
      <c r="D50" s="21" t="str">
        <f t="shared" si="14"/>
        <v>n.a.</v>
      </c>
      <c r="E50" s="8">
        <v>2494</v>
      </c>
      <c r="F50" s="21">
        <f t="shared" si="15"/>
        <v>-1</v>
      </c>
      <c r="G50" s="11"/>
      <c r="H50" s="8">
        <v>0</v>
      </c>
      <c r="I50" s="46">
        <v>0</v>
      </c>
      <c r="J50" s="8">
        <v>0</v>
      </c>
      <c r="K50" s="8">
        <v>0</v>
      </c>
      <c r="L50" s="8">
        <v>0</v>
      </c>
      <c r="M50" s="46">
        <v>2494</v>
      </c>
      <c r="N50" s="8">
        <v>0</v>
      </c>
      <c r="O50" s="8">
        <v>0</v>
      </c>
      <c r="P50" s="11"/>
      <c r="Q50" s="8">
        <v>10321</v>
      </c>
      <c r="R50" s="8">
        <v>4830.8627100000003</v>
      </c>
      <c r="S50" s="8">
        <v>0</v>
      </c>
      <c r="T50" s="46">
        <v>0</v>
      </c>
      <c r="U50" s="3"/>
      <c r="V50" s="3"/>
      <c r="W50" s="3"/>
      <c r="X50" s="83"/>
      <c r="Y50" s="3"/>
      <c r="Z50" s="3"/>
      <c r="AA50" s="83"/>
      <c r="AB50" s="83"/>
      <c r="AD50" s="87"/>
      <c r="AE50" s="87"/>
    </row>
    <row r="51" spans="1:31" s="3" customFormat="1" ht="12" x14ac:dyDescent="0.3">
      <c r="A51" s="4" t="s">
        <v>52</v>
      </c>
      <c r="B51" s="10">
        <f>SUM(B45:B50)</f>
        <v>626723</v>
      </c>
      <c r="C51" s="10">
        <f>SUM(C45:C50)</f>
        <v>353690.22923</v>
      </c>
      <c r="D51" s="22">
        <f t="shared" si="14"/>
        <v>0.77195451897103573</v>
      </c>
      <c r="E51" s="10">
        <v>669806</v>
      </c>
      <c r="F51" s="22">
        <f t="shared" si="15"/>
        <v>-6.4321609540673008E-2</v>
      </c>
      <c r="G51" s="9"/>
      <c r="H51" s="10">
        <f t="shared" ref="H51:O51" si="16">SUM(H45:H50)</f>
        <v>311286</v>
      </c>
      <c r="I51" s="10">
        <f t="shared" si="16"/>
        <v>382007.86634000001</v>
      </c>
      <c r="J51" s="10">
        <f t="shared" si="16"/>
        <v>353690.22923</v>
      </c>
      <c r="K51" s="10">
        <f t="shared" si="16"/>
        <v>271062</v>
      </c>
      <c r="L51" s="10">
        <f t="shared" si="16"/>
        <v>230801</v>
      </c>
      <c r="M51" s="10">
        <f t="shared" si="16"/>
        <v>672300</v>
      </c>
      <c r="N51" s="10">
        <f t="shared" si="16"/>
        <v>626723</v>
      </c>
      <c r="O51" s="10">
        <f t="shared" si="16"/>
        <v>0</v>
      </c>
      <c r="P51" s="9"/>
      <c r="Q51" s="10">
        <f t="shared" ref="Q51:T51" si="17">SUM(Q45:Q50)</f>
        <v>133326</v>
      </c>
      <c r="R51" s="10">
        <f t="shared" si="17"/>
        <v>255962.07589999997</v>
      </c>
      <c r="S51" s="10">
        <f t="shared" si="17"/>
        <v>332505.41159000003</v>
      </c>
      <c r="T51" s="10">
        <f t="shared" si="17"/>
        <v>271062</v>
      </c>
      <c r="X51" s="83"/>
      <c r="AA51" s="83"/>
      <c r="AB51" s="83"/>
      <c r="AD51" s="87"/>
      <c r="AE51" s="87"/>
    </row>
    <row r="52" spans="1:31" s="3" customFormat="1" ht="12" x14ac:dyDescent="0.3">
      <c r="A52" s="44" t="s">
        <v>36</v>
      </c>
      <c r="B52" s="8"/>
      <c r="C52" s="8"/>
      <c r="D52" s="8" t="s">
        <v>121</v>
      </c>
      <c r="E52" s="8"/>
      <c r="F52" s="8" t="s">
        <v>121</v>
      </c>
      <c r="G52" s="11"/>
      <c r="H52" s="8"/>
      <c r="I52" s="46"/>
      <c r="J52" s="8"/>
      <c r="K52" s="8"/>
      <c r="L52" s="8"/>
      <c r="M52" s="46"/>
      <c r="N52" s="8"/>
      <c r="O52" s="8"/>
      <c r="P52" s="11"/>
      <c r="Q52" s="8"/>
      <c r="R52" s="8"/>
      <c r="S52" s="8"/>
      <c r="T52" s="46"/>
      <c r="W52" s="5"/>
      <c r="X52" s="83"/>
      <c r="AA52" s="83"/>
      <c r="AB52" s="83"/>
      <c r="AD52" s="87"/>
      <c r="AE52" s="87"/>
    </row>
    <row r="53" spans="1:31" s="3" customFormat="1" ht="12" x14ac:dyDescent="0.3">
      <c r="A53" s="45" t="s">
        <v>37</v>
      </c>
      <c r="B53" s="8">
        <v>301397</v>
      </c>
      <c r="C53" s="8">
        <v>298030</v>
      </c>
      <c r="D53" s="21">
        <f t="shared" si="14"/>
        <v>1.1297520383853898E-2</v>
      </c>
      <c r="E53" s="8">
        <v>301397</v>
      </c>
      <c r="F53" s="21">
        <f t="shared" si="15"/>
        <v>0</v>
      </c>
      <c r="G53" s="9"/>
      <c r="H53" s="8">
        <v>86666</v>
      </c>
      <c r="I53" s="46">
        <v>86666</v>
      </c>
      <c r="J53" s="8">
        <v>298030</v>
      </c>
      <c r="K53" s="8">
        <v>297591</v>
      </c>
      <c r="L53" s="8">
        <v>301397</v>
      </c>
      <c r="M53" s="46">
        <v>301397</v>
      </c>
      <c r="N53" s="8">
        <v>301397</v>
      </c>
      <c r="O53" s="8">
        <v>0</v>
      </c>
      <c r="P53" s="9"/>
      <c r="Q53" s="8">
        <v>86666</v>
      </c>
      <c r="R53" s="8">
        <v>86666.274270000009</v>
      </c>
      <c r="S53" s="8">
        <v>86666.474270000006</v>
      </c>
      <c r="T53" s="46">
        <v>297591</v>
      </c>
      <c r="X53" s="83"/>
      <c r="AA53" s="83"/>
      <c r="AB53" s="83"/>
      <c r="AD53" s="87"/>
      <c r="AE53" s="87"/>
    </row>
    <row r="54" spans="1:31" s="3" customFormat="1" ht="12" x14ac:dyDescent="0.3">
      <c r="A54" s="45" t="s">
        <v>221</v>
      </c>
      <c r="B54" s="8">
        <v>-6749</v>
      </c>
      <c r="C54" s="8">
        <v>0</v>
      </c>
      <c r="D54" s="21" t="str">
        <f t="shared" si="14"/>
        <v>n.a.</v>
      </c>
      <c r="E54" s="8">
        <v>0</v>
      </c>
      <c r="F54" s="21" t="str">
        <f t="shared" si="15"/>
        <v>n.a.</v>
      </c>
      <c r="G54" s="9"/>
      <c r="H54" s="8">
        <v>0</v>
      </c>
      <c r="I54" s="46">
        <v>0</v>
      </c>
      <c r="J54" s="8">
        <v>0</v>
      </c>
      <c r="K54" s="8">
        <v>0</v>
      </c>
      <c r="L54" s="8">
        <v>0</v>
      </c>
      <c r="M54" s="46">
        <v>0</v>
      </c>
      <c r="N54" s="8">
        <v>-6749</v>
      </c>
      <c r="O54" s="8">
        <v>0</v>
      </c>
      <c r="P54" s="9"/>
      <c r="Q54" s="8">
        <v>0</v>
      </c>
      <c r="R54" s="8">
        <v>0</v>
      </c>
      <c r="S54" s="8">
        <v>0</v>
      </c>
      <c r="T54" s="46">
        <v>0</v>
      </c>
      <c r="X54" s="83"/>
      <c r="AA54" s="83"/>
      <c r="AB54" s="83"/>
      <c r="AD54" s="87"/>
      <c r="AE54" s="87"/>
    </row>
    <row r="55" spans="1:31" s="3" customFormat="1" ht="12" x14ac:dyDescent="0.3">
      <c r="A55" s="45" t="s">
        <v>38</v>
      </c>
      <c r="B55" s="8">
        <v>236632</v>
      </c>
      <c r="C55" s="8">
        <v>236632</v>
      </c>
      <c r="D55" s="21">
        <f t="shared" si="14"/>
        <v>0</v>
      </c>
      <c r="E55" s="8">
        <v>236632</v>
      </c>
      <c r="F55" s="21">
        <f t="shared" si="15"/>
        <v>0</v>
      </c>
      <c r="G55" s="11"/>
      <c r="H55" s="8">
        <v>10000</v>
      </c>
      <c r="I55" s="46">
        <v>10000</v>
      </c>
      <c r="J55" s="8">
        <v>236632</v>
      </c>
      <c r="K55" s="8">
        <v>236632</v>
      </c>
      <c r="L55" s="8">
        <v>236632</v>
      </c>
      <c r="M55" s="46">
        <v>236632</v>
      </c>
      <c r="N55" s="8">
        <v>236632</v>
      </c>
      <c r="O55" s="8">
        <v>0</v>
      </c>
      <c r="P55" s="11"/>
      <c r="Q55" s="8">
        <v>10000</v>
      </c>
      <c r="R55" s="8">
        <v>9999.5999900000006</v>
      </c>
      <c r="S55" s="8">
        <v>10000.099990000001</v>
      </c>
      <c r="T55" s="46">
        <v>236632</v>
      </c>
      <c r="X55" s="83"/>
      <c r="AA55" s="83"/>
      <c r="AB55" s="83"/>
      <c r="AD55" s="87"/>
      <c r="AE55" s="87"/>
    </row>
    <row r="56" spans="1:31" s="3" customFormat="1" ht="12" x14ac:dyDescent="0.3">
      <c r="A56" s="45" t="s">
        <v>39</v>
      </c>
      <c r="B56" s="8">
        <v>94427</v>
      </c>
      <c r="C56" s="8">
        <v>33225.290679999998</v>
      </c>
      <c r="D56" s="21">
        <f t="shared" si="14"/>
        <v>1.8420217872417424</v>
      </c>
      <c r="E56" s="8">
        <v>94427</v>
      </c>
      <c r="F56" s="21">
        <f t="shared" si="15"/>
        <v>0</v>
      </c>
      <c r="G56" s="9"/>
      <c r="H56" s="8">
        <v>42675</v>
      </c>
      <c r="I56" s="46">
        <v>33225</v>
      </c>
      <c r="J56" s="8">
        <v>33225.290679999998</v>
      </c>
      <c r="K56" s="8">
        <v>94427</v>
      </c>
      <c r="L56" s="8">
        <v>94427</v>
      </c>
      <c r="M56" s="46">
        <v>94427</v>
      </c>
      <c r="N56" s="8">
        <v>94427</v>
      </c>
      <c r="O56" s="8">
        <v>0</v>
      </c>
      <c r="P56" s="9"/>
      <c r="Q56" s="8">
        <v>5424</v>
      </c>
      <c r="R56" s="8">
        <v>7360.0391400000444</v>
      </c>
      <c r="S56" s="8">
        <v>33224.691679999873</v>
      </c>
      <c r="T56" s="46">
        <v>94427</v>
      </c>
      <c r="X56" s="83"/>
      <c r="AA56" s="83"/>
      <c r="AB56" s="83"/>
      <c r="AD56" s="87"/>
      <c r="AE56" s="87"/>
    </row>
    <row r="57" spans="1:31" s="3" customFormat="1" ht="12" x14ac:dyDescent="0.3">
      <c r="A57" s="45" t="s">
        <v>74</v>
      </c>
      <c r="B57" s="8">
        <v>0</v>
      </c>
      <c r="C57" s="8">
        <v>0</v>
      </c>
      <c r="D57" s="21" t="str">
        <f t="shared" si="14"/>
        <v>n.a.</v>
      </c>
      <c r="E57" s="8">
        <v>6465</v>
      </c>
      <c r="F57" s="21">
        <f t="shared" si="15"/>
        <v>-1</v>
      </c>
      <c r="G57" s="11"/>
      <c r="H57" s="8">
        <v>0</v>
      </c>
      <c r="I57" s="46">
        <v>0</v>
      </c>
      <c r="J57" s="8">
        <v>0</v>
      </c>
      <c r="K57" s="8">
        <v>0</v>
      </c>
      <c r="L57" s="8">
        <v>0</v>
      </c>
      <c r="M57" s="46">
        <v>6465</v>
      </c>
      <c r="N57" s="8">
        <v>0</v>
      </c>
      <c r="O57" s="8">
        <v>0</v>
      </c>
      <c r="P57" s="11"/>
      <c r="Q57" s="8">
        <v>-43059</v>
      </c>
      <c r="R57" s="8">
        <v>-29816.493780000048</v>
      </c>
      <c r="S57" s="8">
        <v>0</v>
      </c>
      <c r="T57" s="46">
        <v>0</v>
      </c>
      <c r="X57" s="83"/>
      <c r="AA57" s="83"/>
      <c r="AB57" s="83"/>
      <c r="AD57" s="87"/>
      <c r="AE57" s="87"/>
    </row>
    <row r="58" spans="1:31" s="3" customFormat="1" ht="12" x14ac:dyDescent="0.3">
      <c r="A58" s="53" t="s">
        <v>173</v>
      </c>
      <c r="B58" s="8">
        <v>21672</v>
      </c>
      <c r="C58" s="8">
        <v>48273.611347597354</v>
      </c>
      <c r="D58" s="21">
        <f t="shared" si="14"/>
        <v>-0.55105906943755834</v>
      </c>
      <c r="E58" s="8" t="s">
        <v>121</v>
      </c>
      <c r="F58" s="21" t="str">
        <f t="shared" si="15"/>
        <v>n.a.</v>
      </c>
      <c r="G58" s="9"/>
      <c r="H58" s="8">
        <v>0</v>
      </c>
      <c r="I58" s="46">
        <v>36173</v>
      </c>
      <c r="J58" s="8">
        <v>48273.611347597354</v>
      </c>
      <c r="K58" s="8">
        <v>0</v>
      </c>
      <c r="L58" s="8">
        <v>-2094</v>
      </c>
      <c r="M58" s="46" t="s">
        <v>121</v>
      </c>
      <c r="N58" s="8">
        <v>21672</v>
      </c>
      <c r="O58" s="8">
        <v>0</v>
      </c>
      <c r="P58" s="9"/>
      <c r="Q58" s="8"/>
      <c r="R58" s="8"/>
      <c r="S58" s="8"/>
      <c r="T58" s="46">
        <v>0</v>
      </c>
      <c r="X58" s="83"/>
      <c r="AA58" s="83"/>
      <c r="AB58" s="83"/>
      <c r="AD58" s="87"/>
      <c r="AE58" s="87"/>
    </row>
    <row r="59" spans="1:31" s="3" customFormat="1" ht="12" x14ac:dyDescent="0.3">
      <c r="A59" s="45" t="s">
        <v>40</v>
      </c>
      <c r="B59" s="8">
        <v>521</v>
      </c>
      <c r="C59" s="8">
        <v>-0.83396999999999999</v>
      </c>
      <c r="D59" s="21">
        <f t="shared" si="14"/>
        <v>-625.72271184814804</v>
      </c>
      <c r="E59" s="8">
        <v>579</v>
      </c>
      <c r="F59" s="21">
        <f t="shared" si="15"/>
        <v>-0.10017271157167529</v>
      </c>
      <c r="G59" s="11"/>
      <c r="H59" s="8">
        <v>157</v>
      </c>
      <c r="I59" s="46">
        <v>-159</v>
      </c>
      <c r="J59" s="8">
        <v>-0.83396999999999999</v>
      </c>
      <c r="K59" s="8">
        <v>820.19132999999999</v>
      </c>
      <c r="L59" s="8">
        <v>-49</v>
      </c>
      <c r="M59" s="46">
        <v>579</v>
      </c>
      <c r="N59" s="8">
        <v>521</v>
      </c>
      <c r="O59" s="8">
        <v>0</v>
      </c>
      <c r="P59" s="11"/>
      <c r="Q59" s="8">
        <v>0</v>
      </c>
      <c r="R59" s="8">
        <v>1</v>
      </c>
      <c r="S59" s="8">
        <v>67.744449999999986</v>
      </c>
      <c r="T59" s="46">
        <v>820.19132999999999</v>
      </c>
      <c r="X59" s="83"/>
      <c r="AA59" s="83"/>
      <c r="AB59" s="83"/>
      <c r="AD59" s="87"/>
      <c r="AE59" s="87"/>
    </row>
    <row r="60" spans="1:31" s="5" customFormat="1" ht="12" x14ac:dyDescent="0.3">
      <c r="A60" s="45" t="s">
        <v>33</v>
      </c>
      <c r="B60" s="8">
        <v>0</v>
      </c>
      <c r="C60" s="8">
        <v>0</v>
      </c>
      <c r="D60" s="21" t="str">
        <f t="shared" si="14"/>
        <v>n.a.</v>
      </c>
      <c r="E60" s="8">
        <v>0</v>
      </c>
      <c r="F60" s="21" t="str">
        <f t="shared" si="15"/>
        <v>n.a.</v>
      </c>
      <c r="G60" s="9"/>
      <c r="H60" s="8">
        <v>0</v>
      </c>
      <c r="I60" s="46">
        <v>0</v>
      </c>
      <c r="J60" s="8">
        <v>0</v>
      </c>
      <c r="K60" s="8">
        <v>0</v>
      </c>
      <c r="L60" s="8">
        <v>0</v>
      </c>
      <c r="M60" s="46">
        <v>0</v>
      </c>
      <c r="N60" s="8">
        <v>0</v>
      </c>
      <c r="O60" s="8">
        <v>0</v>
      </c>
      <c r="P60" s="9"/>
      <c r="Q60" s="8">
        <v>0</v>
      </c>
      <c r="R60" s="8">
        <v>0</v>
      </c>
      <c r="S60" s="8">
        <v>0</v>
      </c>
      <c r="T60" s="46">
        <v>0</v>
      </c>
      <c r="U60" s="3"/>
      <c r="V60" s="3"/>
      <c r="W60" s="3"/>
      <c r="X60" s="83"/>
      <c r="Y60" s="3"/>
      <c r="Z60" s="3"/>
      <c r="AA60" s="83"/>
      <c r="AB60" s="83"/>
      <c r="AD60" s="87"/>
      <c r="AE60" s="87"/>
    </row>
    <row r="61" spans="1:31" s="5" customFormat="1" ht="12" x14ac:dyDescent="0.3">
      <c r="A61" s="4" t="s">
        <v>54</v>
      </c>
      <c r="B61" s="10">
        <f>SUM(B53:B60)</f>
        <v>647900</v>
      </c>
      <c r="C61" s="10">
        <f>SUM(C53:C60)</f>
        <v>616160.06805759727</v>
      </c>
      <c r="D61" s="22">
        <f t="shared" si="14"/>
        <v>5.1512477987190497E-2</v>
      </c>
      <c r="E61" s="10">
        <v>639500</v>
      </c>
      <c r="F61" s="22">
        <f t="shared" si="15"/>
        <v>1.313526192337755E-2</v>
      </c>
      <c r="G61" s="9"/>
      <c r="H61" s="10">
        <f t="shared" ref="H61:O61" si="18">SUM(H53:H60)</f>
        <v>139498</v>
      </c>
      <c r="I61" s="10">
        <f t="shared" si="18"/>
        <v>165905</v>
      </c>
      <c r="J61" s="10">
        <f t="shared" si="18"/>
        <v>616160.06805759727</v>
      </c>
      <c r="K61" s="10">
        <f t="shared" si="18"/>
        <v>629470.19132999994</v>
      </c>
      <c r="L61" s="10">
        <f t="shared" si="18"/>
        <v>630313</v>
      </c>
      <c r="M61" s="10">
        <f t="shared" si="18"/>
        <v>639500</v>
      </c>
      <c r="N61" s="10">
        <f t="shared" si="18"/>
        <v>647900</v>
      </c>
      <c r="O61" s="10">
        <f t="shared" si="18"/>
        <v>0</v>
      </c>
      <c r="P61" s="9"/>
      <c r="Q61" s="10">
        <f t="shared" ref="Q61:T61" si="19">SUM(Q53:Q60)</f>
        <v>59031</v>
      </c>
      <c r="R61" s="10">
        <f t="shared" si="19"/>
        <v>74210.419620000001</v>
      </c>
      <c r="S61" s="10">
        <f t="shared" si="19"/>
        <v>129959.01038999988</v>
      </c>
      <c r="T61" s="10">
        <f t="shared" si="19"/>
        <v>629470.19132999994</v>
      </c>
      <c r="U61" s="3"/>
      <c r="V61" s="3"/>
      <c r="W61" s="3"/>
      <c r="X61" s="83"/>
      <c r="Y61" s="3"/>
      <c r="Z61" s="3"/>
      <c r="AA61" s="83"/>
      <c r="AB61" s="83"/>
      <c r="AD61" s="87"/>
      <c r="AE61" s="87"/>
    </row>
    <row r="62" spans="1:31" customFormat="1" x14ac:dyDescent="0.4">
      <c r="A62" s="4" t="s">
        <v>41</v>
      </c>
      <c r="B62" s="10">
        <f>B61+B51+B42</f>
        <v>1692608</v>
      </c>
      <c r="C62" s="10">
        <f t="shared" ref="C62" si="20">C61+C51+C42</f>
        <v>1532981.3430712724</v>
      </c>
      <c r="D62" s="22">
        <f t="shared" si="14"/>
        <v>0.104128245037165</v>
      </c>
      <c r="E62" s="10">
        <v>1730363</v>
      </c>
      <c r="F62" s="22">
        <f t="shared" si="15"/>
        <v>-2.1819121190178037E-2</v>
      </c>
      <c r="G62" s="11"/>
      <c r="H62" s="10">
        <f t="shared" ref="H62:O62" si="21">H61+H51+H42</f>
        <v>1029174</v>
      </c>
      <c r="I62" s="10">
        <f t="shared" si="21"/>
        <v>1086172.8663399999</v>
      </c>
      <c r="J62" s="10">
        <f t="shared" si="21"/>
        <v>1532981.3430712724</v>
      </c>
      <c r="K62" s="10">
        <f t="shared" si="21"/>
        <v>1491836.1913299998</v>
      </c>
      <c r="L62" s="10">
        <f t="shared" si="21"/>
        <v>1313922</v>
      </c>
      <c r="M62" s="10">
        <f t="shared" si="21"/>
        <v>1733015</v>
      </c>
      <c r="N62" s="10">
        <f t="shared" si="21"/>
        <v>1692608</v>
      </c>
      <c r="O62" s="10">
        <f t="shared" si="21"/>
        <v>0</v>
      </c>
      <c r="P62" s="11"/>
      <c r="Q62" s="10">
        <f t="shared" ref="Q62:T62" si="22">Q61+Q51+Q42</f>
        <v>477684</v>
      </c>
      <c r="R62" s="10">
        <f t="shared" si="22"/>
        <v>615754.7689746276</v>
      </c>
      <c r="S62" s="10">
        <f t="shared" si="22"/>
        <v>911310.8380156816</v>
      </c>
      <c r="T62" s="10">
        <f t="shared" si="22"/>
        <v>1491836.1913299998</v>
      </c>
      <c r="U62" s="3"/>
      <c r="V62" s="3"/>
      <c r="W62" s="3"/>
      <c r="X62" s="83"/>
      <c r="Y62" s="3"/>
      <c r="Z62" s="3"/>
      <c r="AA62" s="83"/>
      <c r="AB62" s="83"/>
      <c r="AD62" s="87"/>
      <c r="AE62" s="87"/>
    </row>
    <row r="63" spans="1:31" s="5" customFormat="1" ht="12" x14ac:dyDescent="0.3">
      <c r="A63" s="4" t="s">
        <v>77</v>
      </c>
      <c r="B63" s="10">
        <v>757947.65283609496</v>
      </c>
      <c r="C63" s="10">
        <v>565535.59900000005</v>
      </c>
      <c r="D63" s="22">
        <f t="shared" si="14"/>
        <v>0.34022978248641578</v>
      </c>
      <c r="E63" s="10">
        <v>639901.99999020912</v>
      </c>
      <c r="F63" s="22">
        <f t="shared" si="15"/>
        <v>0.18447458024461882</v>
      </c>
      <c r="G63" s="9"/>
      <c r="H63" s="10">
        <v>458949.71129000001</v>
      </c>
      <c r="I63" s="47">
        <v>519540</v>
      </c>
      <c r="J63" s="10">
        <v>565535.59900000005</v>
      </c>
      <c r="K63" s="10">
        <v>591856.47056163382</v>
      </c>
      <c r="L63" s="10">
        <v>606810.12313107646</v>
      </c>
      <c r="M63" s="47">
        <v>639901.99999020912</v>
      </c>
      <c r="N63" s="10">
        <v>757947.65283609496</v>
      </c>
      <c r="O63" s="10">
        <v>0</v>
      </c>
      <c r="P63" s="9"/>
      <c r="Q63" s="54">
        <v>174808</v>
      </c>
      <c r="R63" s="54">
        <v>270945</v>
      </c>
      <c r="S63" s="54">
        <v>407264.79824999999</v>
      </c>
      <c r="T63" s="47">
        <v>591856.47056163382</v>
      </c>
      <c r="X63" s="85"/>
      <c r="Y63" s="3"/>
      <c r="Z63" s="3"/>
      <c r="AA63" s="85"/>
    </row>
    <row r="64" spans="1:31" customFormat="1" x14ac:dyDescent="0.4">
      <c r="G64" s="3"/>
      <c r="H64" s="3"/>
      <c r="I64" s="3"/>
      <c r="J64" s="3"/>
      <c r="K64" s="3"/>
      <c r="L64" s="3"/>
      <c r="M64" s="55"/>
      <c r="N64" s="3"/>
      <c r="O64" s="3"/>
      <c r="P64" s="3"/>
      <c r="T64" s="55"/>
      <c r="U64" s="56"/>
      <c r="V64" s="56"/>
      <c r="W64" s="56"/>
      <c r="X64" s="86"/>
      <c r="AA64" s="84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S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65" sqref="T65"/>
    </sheetView>
  </sheetViews>
  <sheetFormatPr defaultColWidth="9" defaultRowHeight="12" outlineLevelRow="3" outlineLevelCol="1" x14ac:dyDescent="0.3"/>
  <cols>
    <col min="1" max="1" width="46.9140625" style="57" customWidth="1"/>
    <col min="2" max="2" width="8.08203125" style="57" customWidth="1"/>
    <col min="3" max="4" width="8.08203125" style="57" customWidth="1" outlineLevel="1"/>
    <col min="5" max="6" width="8.08203125" style="57" customWidth="1"/>
    <col min="7" max="7" width="1" style="57" customWidth="1"/>
    <col min="8" max="9" width="8.08203125" style="61" customWidth="1"/>
    <col min="10" max="10" width="8.08203125" style="43" customWidth="1"/>
    <col min="11" max="11" width="1" style="57" customWidth="1"/>
    <col min="12" max="19" width="8.08203125" style="57" customWidth="1"/>
    <col min="20" max="16384" width="9" style="57"/>
  </cols>
  <sheetData>
    <row r="1" spans="1:19" s="3" customFormat="1" x14ac:dyDescent="0.3">
      <c r="B1" s="19"/>
      <c r="H1" s="58"/>
      <c r="I1" s="58"/>
      <c r="J1" s="31"/>
      <c r="L1" s="19"/>
    </row>
    <row r="2" spans="1:19" s="3" customFormat="1" ht="33" customHeight="1" x14ac:dyDescent="0.3">
      <c r="A2" s="78" t="s">
        <v>201</v>
      </c>
      <c r="B2" s="16" t="s">
        <v>204</v>
      </c>
      <c r="C2" s="16" t="s">
        <v>123</v>
      </c>
      <c r="D2" s="106" t="str">
        <f>"∆ % "&amp;"vs. 
"&amp;C2</f>
        <v>∆ % vs. 
3T21</v>
      </c>
      <c r="E2" s="16" t="s">
        <v>203</v>
      </c>
      <c r="F2" s="106" t="str">
        <f>"∆ % "&amp;"vs. 
"&amp;E2</f>
        <v>∆ % vs. 
2T22</v>
      </c>
      <c r="G2" s="96">
        <v>1</v>
      </c>
      <c r="H2" s="18">
        <v>2022</v>
      </c>
      <c r="I2" s="18">
        <v>2021</v>
      </c>
      <c r="J2" s="167" t="s">
        <v>170</v>
      </c>
      <c r="K2" s="96">
        <v>1</v>
      </c>
      <c r="L2" s="16" t="s">
        <v>0</v>
      </c>
      <c r="M2" s="16" t="s">
        <v>122</v>
      </c>
      <c r="N2" s="16" t="s">
        <v>123</v>
      </c>
      <c r="O2" s="16" t="s">
        <v>124</v>
      </c>
      <c r="P2" s="16" t="s">
        <v>202</v>
      </c>
      <c r="Q2" s="16" t="s">
        <v>203</v>
      </c>
      <c r="R2" s="16" t="s">
        <v>204</v>
      </c>
      <c r="S2" s="16" t="s">
        <v>205</v>
      </c>
    </row>
    <row r="3" spans="1:19" s="3" customFormat="1" ht="3.75" customHeight="1" x14ac:dyDescent="0.3">
      <c r="A3" s="68"/>
      <c r="B3" s="69"/>
      <c r="C3" s="69"/>
      <c r="D3" s="80" t="s">
        <v>121</v>
      </c>
      <c r="E3" s="69"/>
      <c r="F3" s="80" t="s">
        <v>121</v>
      </c>
      <c r="G3" s="9">
        <v>2</v>
      </c>
      <c r="H3" s="9" t="s">
        <v>121</v>
      </c>
      <c r="I3" s="9" t="s">
        <v>121</v>
      </c>
      <c r="J3" s="36" t="s">
        <v>121</v>
      </c>
      <c r="K3" s="9">
        <v>2</v>
      </c>
      <c r="L3" s="14"/>
      <c r="M3" s="14"/>
      <c r="N3" s="14"/>
      <c r="O3" s="14"/>
      <c r="P3" s="14"/>
      <c r="Q3" s="14"/>
      <c r="R3" s="14"/>
      <c r="S3" s="14"/>
    </row>
    <row r="4" spans="1:19" s="79" customFormat="1" x14ac:dyDescent="0.3">
      <c r="A4" s="27" t="s">
        <v>75</v>
      </c>
      <c r="B4" s="111">
        <f>B42</f>
        <v>7663.9006799999916</v>
      </c>
      <c r="C4" s="111">
        <f>C42</f>
        <v>-36647</v>
      </c>
      <c r="D4" s="22">
        <f>IFERROR($B4/C4-1,"n.a.")</f>
        <v>-1.2091276415531964</v>
      </c>
      <c r="E4" s="111">
        <f>E42</f>
        <v>-73921</v>
      </c>
      <c r="F4" s="22">
        <f>IFERROR($B4/E4-1,"n.a.")</f>
        <v>-1.103676907509368</v>
      </c>
      <c r="G4" s="111">
        <v>3</v>
      </c>
      <c r="H4" s="111">
        <f>H42</f>
        <v>7663.9006799999916</v>
      </c>
      <c r="I4" s="111">
        <f>I42</f>
        <v>-29546</v>
      </c>
      <c r="J4" s="22">
        <f>IFERROR($B4/I4-1,"n.a.")</f>
        <v>-1.2593887727611179</v>
      </c>
      <c r="K4" s="112">
        <v>3</v>
      </c>
      <c r="L4" s="168">
        <f t="shared" ref="L4:R4" si="0">L42</f>
        <v>-39762</v>
      </c>
      <c r="M4" s="168">
        <f t="shared" si="0"/>
        <v>-75034</v>
      </c>
      <c r="N4" s="168">
        <f t="shared" si="0"/>
        <v>-36647</v>
      </c>
      <c r="O4" s="168">
        <f t="shared" si="0"/>
        <v>-29546</v>
      </c>
      <c r="P4" s="168">
        <f t="shared" si="0"/>
        <v>-126366</v>
      </c>
      <c r="Q4" s="168">
        <f t="shared" si="0"/>
        <v>-73921</v>
      </c>
      <c r="R4" s="168">
        <f t="shared" si="0"/>
        <v>7663.9006799999916</v>
      </c>
      <c r="S4" s="168"/>
    </row>
    <row r="5" spans="1:19" s="79" customFormat="1" ht="11.25" customHeight="1" x14ac:dyDescent="0.3">
      <c r="A5" s="113" t="s">
        <v>81</v>
      </c>
      <c r="B5" s="14">
        <v>21672</v>
      </c>
      <c r="C5" s="14">
        <v>48274</v>
      </c>
      <c r="D5" s="114">
        <f t="shared" ref="D5:D58" si="1">IFERROR($B5/C5-1,"n.a.")</f>
        <v>-0.55106268384637691</v>
      </c>
      <c r="E5" s="14">
        <v>6465</v>
      </c>
      <c r="F5" s="114">
        <f t="shared" ref="F5:F67" si="2">IFERROR($B5/E5-1,"n.a.")</f>
        <v>2.3522041763341068</v>
      </c>
      <c r="G5" s="14">
        <v>4</v>
      </c>
      <c r="H5" s="14">
        <v>21672</v>
      </c>
      <c r="I5" s="14">
        <v>72454</v>
      </c>
      <c r="J5" s="114">
        <f t="shared" ref="J5:J67" si="3">IFERROR($B5/I5-1,"n.a.")</f>
        <v>-0.700886079443509</v>
      </c>
      <c r="K5" s="115">
        <v>4</v>
      </c>
      <c r="L5" s="169">
        <v>9450</v>
      </c>
      <c r="M5" s="169">
        <v>36173</v>
      </c>
      <c r="N5" s="169">
        <v>48274</v>
      </c>
      <c r="O5" s="169">
        <v>72454</v>
      </c>
      <c r="P5" s="169">
        <v>-2094</v>
      </c>
      <c r="Q5" s="169">
        <v>6465</v>
      </c>
      <c r="R5" s="169">
        <v>21672</v>
      </c>
      <c r="S5" s="169"/>
    </row>
    <row r="6" spans="1:19" s="79" customFormat="1" ht="3.75" customHeight="1" outlineLevel="1" x14ac:dyDescent="0.3">
      <c r="A6" s="62"/>
      <c r="B6" s="14"/>
      <c r="C6" s="14"/>
      <c r="D6" s="114"/>
      <c r="E6" s="14">
        <v>0</v>
      </c>
      <c r="F6" s="114"/>
      <c r="G6" s="14">
        <v>5</v>
      </c>
      <c r="H6" s="14"/>
      <c r="I6" s="14"/>
      <c r="J6" s="114"/>
      <c r="K6" s="115">
        <v>5</v>
      </c>
      <c r="L6" s="169"/>
      <c r="M6" s="169"/>
      <c r="N6" s="169"/>
      <c r="O6" s="169"/>
      <c r="P6" s="169"/>
      <c r="Q6" s="169"/>
      <c r="R6" s="169"/>
      <c r="S6" s="169"/>
    </row>
    <row r="7" spans="1:19" s="79" customFormat="1" ht="11.25" customHeight="1" x14ac:dyDescent="0.3">
      <c r="A7" s="113" t="s">
        <v>82</v>
      </c>
      <c r="B7" s="14">
        <f>SUM(B8:B20)</f>
        <v>225072.90067999999</v>
      </c>
      <c r="C7" s="14">
        <f>SUM(C8:C20)</f>
        <v>191474</v>
      </c>
      <c r="D7" s="114">
        <f t="shared" si="1"/>
        <v>0.17547500276799988</v>
      </c>
      <c r="E7" s="14">
        <f>SUM(E8:E20)</f>
        <v>155886</v>
      </c>
      <c r="F7" s="114">
        <f t="shared" si="2"/>
        <v>0.44383011097853564</v>
      </c>
      <c r="G7" s="14">
        <v>6</v>
      </c>
      <c r="H7" s="14">
        <f>SUM(H8:H20)</f>
        <v>225072.90067999999</v>
      </c>
      <c r="I7" s="14">
        <f>SUM(I8:I20)</f>
        <v>235511</v>
      </c>
      <c r="J7" s="114">
        <f t="shared" si="3"/>
        <v>-4.4321069164497628E-2</v>
      </c>
      <c r="K7" s="115">
        <v>6</v>
      </c>
      <c r="L7" s="169">
        <f t="shared" ref="L7:R7" si="4">SUM(L8:L20)</f>
        <v>60366</v>
      </c>
      <c r="M7" s="169">
        <f t="shared" si="4"/>
        <v>107585</v>
      </c>
      <c r="N7" s="169">
        <f t="shared" si="4"/>
        <v>191474</v>
      </c>
      <c r="O7" s="169">
        <f t="shared" si="4"/>
        <v>235511</v>
      </c>
      <c r="P7" s="169">
        <f t="shared" si="4"/>
        <v>79097</v>
      </c>
      <c r="Q7" s="169">
        <f t="shared" si="4"/>
        <v>155886</v>
      </c>
      <c r="R7" s="169">
        <f t="shared" si="4"/>
        <v>225072.90067999999</v>
      </c>
      <c r="S7" s="169"/>
    </row>
    <row r="8" spans="1:19" s="79" customFormat="1" ht="11.25" customHeight="1" outlineLevel="1" x14ac:dyDescent="0.3">
      <c r="A8" s="116" t="s">
        <v>83</v>
      </c>
      <c r="B8" s="14">
        <v>123787</v>
      </c>
      <c r="C8" s="14">
        <v>99584</v>
      </c>
      <c r="D8" s="114">
        <f t="shared" si="1"/>
        <v>0.24304105077120819</v>
      </c>
      <c r="E8" s="14">
        <v>81438</v>
      </c>
      <c r="F8" s="114">
        <f t="shared" si="2"/>
        <v>0.52001522630712937</v>
      </c>
      <c r="G8" s="14">
        <v>7</v>
      </c>
      <c r="H8" s="14">
        <v>123787</v>
      </c>
      <c r="I8" s="14">
        <v>137382</v>
      </c>
      <c r="J8" s="114">
        <f t="shared" si="3"/>
        <v>-9.8957650929525021E-2</v>
      </c>
      <c r="K8" s="115">
        <v>7</v>
      </c>
      <c r="L8" s="169">
        <v>30480</v>
      </c>
      <c r="M8" s="169">
        <v>63890</v>
      </c>
      <c r="N8" s="169">
        <v>99584</v>
      </c>
      <c r="O8" s="169">
        <v>137382</v>
      </c>
      <c r="P8" s="169">
        <v>39504</v>
      </c>
      <c r="Q8" s="169">
        <v>81438</v>
      </c>
      <c r="R8" s="169">
        <v>123787</v>
      </c>
      <c r="S8" s="169"/>
    </row>
    <row r="9" spans="1:19" s="79" customFormat="1" ht="11.25" customHeight="1" outlineLevel="1" x14ac:dyDescent="0.3">
      <c r="A9" s="116" t="s">
        <v>84</v>
      </c>
      <c r="B9" s="14">
        <v>20304</v>
      </c>
      <c r="C9" s="14">
        <v>20723</v>
      </c>
      <c r="D9" s="114">
        <f t="shared" si="1"/>
        <v>-2.0219080248998655E-2</v>
      </c>
      <c r="E9" s="14">
        <v>15096</v>
      </c>
      <c r="F9" s="114">
        <f t="shared" si="2"/>
        <v>0.34499205087440377</v>
      </c>
      <c r="G9" s="14">
        <v>8</v>
      </c>
      <c r="H9" s="14">
        <v>20304</v>
      </c>
      <c r="I9" s="14">
        <v>25949</v>
      </c>
      <c r="J9" s="114">
        <f t="shared" si="3"/>
        <v>-0.21754210181509881</v>
      </c>
      <c r="K9" s="115">
        <v>8</v>
      </c>
      <c r="L9" s="169">
        <v>8239</v>
      </c>
      <c r="M9" s="169">
        <v>15381</v>
      </c>
      <c r="N9" s="169">
        <v>20723</v>
      </c>
      <c r="O9" s="169">
        <v>25949</v>
      </c>
      <c r="P9" s="169">
        <v>6263</v>
      </c>
      <c r="Q9" s="169">
        <v>15096</v>
      </c>
      <c r="R9" s="169">
        <v>20304</v>
      </c>
      <c r="S9" s="169"/>
    </row>
    <row r="10" spans="1:19" s="79" customFormat="1" ht="11.25" customHeight="1" outlineLevel="1" x14ac:dyDescent="0.3">
      <c r="A10" s="116" t="s">
        <v>85</v>
      </c>
      <c r="B10" s="14">
        <v>3235</v>
      </c>
      <c r="C10" s="14">
        <v>117</v>
      </c>
      <c r="D10" s="114">
        <f t="shared" si="1"/>
        <v>26.649572649572651</v>
      </c>
      <c r="E10" s="14">
        <v>3533</v>
      </c>
      <c r="F10" s="114">
        <f t="shared" si="2"/>
        <v>-8.4347579960373675E-2</v>
      </c>
      <c r="G10" s="14">
        <v>9</v>
      </c>
      <c r="H10" s="14">
        <v>3235</v>
      </c>
      <c r="I10" s="14">
        <v>-877</v>
      </c>
      <c r="J10" s="114">
        <f t="shared" si="3"/>
        <v>-4.6887115165336368</v>
      </c>
      <c r="K10" s="115">
        <v>9</v>
      </c>
      <c r="L10" s="169">
        <v>881</v>
      </c>
      <c r="M10" s="169">
        <v>977</v>
      </c>
      <c r="N10" s="169">
        <v>117</v>
      </c>
      <c r="O10" s="169">
        <v>-877</v>
      </c>
      <c r="P10" s="169">
        <v>1839</v>
      </c>
      <c r="Q10" s="169">
        <v>3533</v>
      </c>
      <c r="R10" s="169">
        <v>3235</v>
      </c>
      <c r="S10" s="169"/>
    </row>
    <row r="11" spans="1:19" s="79" customFormat="1" ht="11.25" customHeight="1" outlineLevel="1" x14ac:dyDescent="0.3">
      <c r="A11" s="116" t="s">
        <v>86</v>
      </c>
      <c r="B11" s="14">
        <v>12</v>
      </c>
      <c r="C11" s="14">
        <v>0</v>
      </c>
      <c r="D11" s="114" t="str">
        <f t="shared" si="1"/>
        <v>n.a.</v>
      </c>
      <c r="E11" s="14">
        <v>0</v>
      </c>
      <c r="F11" s="114" t="str">
        <f t="shared" si="2"/>
        <v>n.a.</v>
      </c>
      <c r="G11" s="14">
        <v>10</v>
      </c>
      <c r="H11" s="14">
        <v>12</v>
      </c>
      <c r="I11" s="14">
        <v>-7</v>
      </c>
      <c r="J11" s="114">
        <f t="shared" si="3"/>
        <v>-2.7142857142857144</v>
      </c>
      <c r="K11" s="115">
        <v>10</v>
      </c>
      <c r="L11" s="169">
        <v>0</v>
      </c>
      <c r="M11" s="169">
        <v>0</v>
      </c>
      <c r="N11" s="169">
        <v>0</v>
      </c>
      <c r="O11" s="169">
        <v>-7</v>
      </c>
      <c r="P11" s="169">
        <v>0</v>
      </c>
      <c r="Q11" s="169">
        <v>0</v>
      </c>
      <c r="R11" s="169">
        <v>12</v>
      </c>
      <c r="S11" s="169"/>
    </row>
    <row r="12" spans="1:19" s="79" customFormat="1" ht="11.25" customHeight="1" outlineLevel="1" x14ac:dyDescent="0.3">
      <c r="A12" s="116" t="s">
        <v>87</v>
      </c>
      <c r="B12" s="14">
        <v>26171</v>
      </c>
      <c r="C12" s="14">
        <v>-4664</v>
      </c>
      <c r="D12" s="114">
        <f t="shared" si="1"/>
        <v>-6.6112778730703257</v>
      </c>
      <c r="E12" s="14">
        <v>23105</v>
      </c>
      <c r="F12" s="114">
        <f t="shared" si="2"/>
        <v>0.13269855009738163</v>
      </c>
      <c r="G12" s="14">
        <v>11</v>
      </c>
      <c r="H12" s="14">
        <v>26171</v>
      </c>
      <c r="I12" s="14">
        <v>-13047</v>
      </c>
      <c r="J12" s="114">
        <f t="shared" si="3"/>
        <v>-3.0059017398635701</v>
      </c>
      <c r="K12" s="115">
        <v>11</v>
      </c>
      <c r="L12" s="169">
        <v>2481</v>
      </c>
      <c r="M12" s="169">
        <v>-3700</v>
      </c>
      <c r="N12" s="169">
        <v>-4664</v>
      </c>
      <c r="O12" s="169">
        <v>-13047</v>
      </c>
      <c r="P12" s="169">
        <v>27724</v>
      </c>
      <c r="Q12" s="169">
        <v>23105</v>
      </c>
      <c r="R12" s="169">
        <v>26171</v>
      </c>
      <c r="S12" s="169"/>
    </row>
    <row r="13" spans="1:19" s="79" customFormat="1" ht="11.25" customHeight="1" outlineLevel="2" x14ac:dyDescent="0.3">
      <c r="A13" s="116" t="s">
        <v>102</v>
      </c>
      <c r="B13" s="14">
        <v>0</v>
      </c>
      <c r="C13" s="14">
        <v>0</v>
      </c>
      <c r="D13" s="114" t="str">
        <f t="shared" si="1"/>
        <v>n.a.</v>
      </c>
      <c r="E13" s="14">
        <v>0</v>
      </c>
      <c r="F13" s="114" t="str">
        <f t="shared" si="2"/>
        <v>n.a.</v>
      </c>
      <c r="G13" s="14">
        <v>12</v>
      </c>
      <c r="H13" s="14">
        <v>0</v>
      </c>
      <c r="I13" s="14">
        <v>0</v>
      </c>
      <c r="J13" s="114" t="str">
        <f t="shared" si="3"/>
        <v>n.a.</v>
      </c>
      <c r="K13" s="115">
        <v>12</v>
      </c>
      <c r="L13" s="169">
        <v>0</v>
      </c>
      <c r="M13" s="169">
        <v>0</v>
      </c>
      <c r="N13" s="169">
        <v>0</v>
      </c>
      <c r="O13" s="169">
        <v>0</v>
      </c>
      <c r="P13" s="169">
        <v>0</v>
      </c>
      <c r="Q13" s="169">
        <v>0</v>
      </c>
      <c r="R13" s="169">
        <v>0</v>
      </c>
      <c r="S13" s="169"/>
    </row>
    <row r="14" spans="1:19" s="79" customFormat="1" ht="11.25" customHeight="1" outlineLevel="1" x14ac:dyDescent="0.3">
      <c r="A14" s="116" t="s">
        <v>88</v>
      </c>
      <c r="B14" s="14">
        <v>-15697</v>
      </c>
      <c r="C14" s="14">
        <v>-2578</v>
      </c>
      <c r="D14" s="114">
        <f t="shared" si="1"/>
        <v>5.0888285492629945</v>
      </c>
      <c r="E14" s="14">
        <v>-5366</v>
      </c>
      <c r="F14" s="114">
        <f t="shared" si="2"/>
        <v>1.9252702199030938</v>
      </c>
      <c r="G14" s="14">
        <v>13</v>
      </c>
      <c r="H14" s="14">
        <v>-15697</v>
      </c>
      <c r="I14" s="14">
        <v>-8102</v>
      </c>
      <c r="J14" s="114">
        <f t="shared" si="3"/>
        <v>0.93742285855344365</v>
      </c>
      <c r="K14" s="115">
        <v>13</v>
      </c>
      <c r="L14" s="169">
        <v>-70</v>
      </c>
      <c r="M14" s="169">
        <v>-127</v>
      </c>
      <c r="N14" s="169">
        <v>-2578</v>
      </c>
      <c r="O14" s="169">
        <v>-8102</v>
      </c>
      <c r="P14" s="169">
        <v>-3579</v>
      </c>
      <c r="Q14" s="169">
        <v>-5366</v>
      </c>
      <c r="R14" s="169">
        <v>-15697</v>
      </c>
      <c r="S14" s="169"/>
    </row>
    <row r="15" spans="1:19" s="79" customFormat="1" ht="11.25" customHeight="1" outlineLevel="1" x14ac:dyDescent="0.3">
      <c r="A15" s="116" t="s">
        <v>104</v>
      </c>
      <c r="B15" s="14">
        <v>65280</v>
      </c>
      <c r="C15" s="14">
        <v>46305</v>
      </c>
      <c r="D15" s="114">
        <f t="shared" si="1"/>
        <v>0.40978296080336896</v>
      </c>
      <c r="E15" s="14">
        <v>29964</v>
      </c>
      <c r="F15" s="114">
        <f t="shared" si="2"/>
        <v>1.1786143372046456</v>
      </c>
      <c r="G15" s="14">
        <v>14</v>
      </c>
      <c r="H15" s="14">
        <v>65280</v>
      </c>
      <c r="I15" s="14">
        <v>56458</v>
      </c>
      <c r="J15" s="114">
        <f t="shared" si="3"/>
        <v>0.15625774912324197</v>
      </c>
      <c r="K15" s="115">
        <v>14</v>
      </c>
      <c r="L15" s="169">
        <v>15305</v>
      </c>
      <c r="M15" s="169">
        <v>14747</v>
      </c>
      <c r="N15" s="169">
        <v>46305</v>
      </c>
      <c r="O15" s="169">
        <v>56458</v>
      </c>
      <c r="P15" s="169">
        <v>6406</v>
      </c>
      <c r="Q15" s="169">
        <v>29964</v>
      </c>
      <c r="R15" s="169">
        <v>65280</v>
      </c>
      <c r="S15" s="169"/>
    </row>
    <row r="16" spans="1:19" s="79" customFormat="1" ht="11.25" customHeight="1" outlineLevel="1" x14ac:dyDescent="0.3">
      <c r="A16" s="116" t="s">
        <v>105</v>
      </c>
      <c r="B16" s="14">
        <v>13788.900680000001</v>
      </c>
      <c r="C16" s="14">
        <v>4497</v>
      </c>
      <c r="D16" s="114">
        <f t="shared" si="1"/>
        <v>2.0662443139871027</v>
      </c>
      <c r="E16" s="14">
        <v>9895</v>
      </c>
      <c r="F16" s="114">
        <f t="shared" si="2"/>
        <v>0.39352204951995962</v>
      </c>
      <c r="G16" s="14">
        <v>15</v>
      </c>
      <c r="H16" s="14">
        <v>13788.900680000001</v>
      </c>
      <c r="I16" s="14">
        <v>8345</v>
      </c>
      <c r="J16" s="114">
        <f t="shared" si="3"/>
        <v>0.65235478490113841</v>
      </c>
      <c r="K16" s="115">
        <v>15</v>
      </c>
      <c r="L16" s="169">
        <v>153</v>
      </c>
      <c r="M16" s="169">
        <v>2191</v>
      </c>
      <c r="N16" s="169">
        <v>4497</v>
      </c>
      <c r="O16" s="169">
        <v>8345</v>
      </c>
      <c r="P16" s="169">
        <v>3922</v>
      </c>
      <c r="Q16" s="169">
        <v>9895</v>
      </c>
      <c r="R16" s="169">
        <v>13788.900680000001</v>
      </c>
      <c r="S16" s="169"/>
    </row>
    <row r="17" spans="1:19" s="79" customFormat="1" ht="11.25" customHeight="1" outlineLevel="1" x14ac:dyDescent="0.3">
      <c r="A17" s="116" t="s">
        <v>103</v>
      </c>
      <c r="B17" s="14">
        <v>1160</v>
      </c>
      <c r="C17" s="14">
        <v>260</v>
      </c>
      <c r="D17" s="114">
        <f t="shared" si="1"/>
        <v>3.4615384615384617</v>
      </c>
      <c r="E17" s="14">
        <v>512</v>
      </c>
      <c r="F17" s="114">
        <f t="shared" si="2"/>
        <v>1.265625</v>
      </c>
      <c r="G17" s="14">
        <v>16</v>
      </c>
      <c r="H17" s="14">
        <v>1160</v>
      </c>
      <c r="I17" s="14">
        <v>361</v>
      </c>
      <c r="J17" s="114">
        <f t="shared" si="3"/>
        <v>2.2132963988919667</v>
      </c>
      <c r="K17" s="115">
        <v>16</v>
      </c>
      <c r="L17" s="169">
        <v>11</v>
      </c>
      <c r="M17" s="169">
        <v>187</v>
      </c>
      <c r="N17" s="169">
        <v>260</v>
      </c>
      <c r="O17" s="169">
        <v>361</v>
      </c>
      <c r="P17" s="169">
        <v>97</v>
      </c>
      <c r="Q17" s="169">
        <v>512</v>
      </c>
      <c r="R17" s="169">
        <v>1160</v>
      </c>
      <c r="S17" s="169"/>
    </row>
    <row r="18" spans="1:19" s="79" customFormat="1" ht="11.25" customHeight="1" outlineLevel="1" x14ac:dyDescent="0.3">
      <c r="A18" s="116" t="s">
        <v>89</v>
      </c>
      <c r="B18" s="14">
        <v>0</v>
      </c>
      <c r="C18" s="14">
        <v>7253</v>
      </c>
      <c r="D18" s="114">
        <f t="shared" si="1"/>
        <v>-1</v>
      </c>
      <c r="E18" s="14">
        <v>0</v>
      </c>
      <c r="F18" s="114" t="str">
        <f t="shared" si="2"/>
        <v>n.a.</v>
      </c>
      <c r="G18" s="14">
        <v>17</v>
      </c>
      <c r="H18" s="14">
        <v>0</v>
      </c>
      <c r="I18" s="14">
        <v>7253</v>
      </c>
      <c r="J18" s="114">
        <f t="shared" si="3"/>
        <v>-1</v>
      </c>
      <c r="K18" s="115">
        <v>17</v>
      </c>
      <c r="L18" s="169">
        <v>795</v>
      </c>
      <c r="M18" s="169">
        <v>1583</v>
      </c>
      <c r="N18" s="169">
        <v>7253</v>
      </c>
      <c r="O18" s="169">
        <v>7253</v>
      </c>
      <c r="P18" s="169">
        <v>0</v>
      </c>
      <c r="Q18" s="169">
        <v>0</v>
      </c>
      <c r="R18" s="169">
        <v>0</v>
      </c>
      <c r="S18" s="169"/>
    </row>
    <row r="19" spans="1:19" s="79" customFormat="1" ht="11.25" customHeight="1" outlineLevel="1" x14ac:dyDescent="0.3">
      <c r="A19" s="116" t="s">
        <v>189</v>
      </c>
      <c r="B19" s="14">
        <v>-2714</v>
      </c>
      <c r="C19" s="14">
        <v>20555</v>
      </c>
      <c r="D19" s="114">
        <f t="shared" si="1"/>
        <v>-1.1320360009729993</v>
      </c>
      <c r="E19" s="14">
        <v>5414</v>
      </c>
      <c r="F19" s="114">
        <f t="shared" si="2"/>
        <v>-1.5012929442186924</v>
      </c>
      <c r="G19" s="14">
        <v>18</v>
      </c>
      <c r="H19" s="14">
        <v>-2714</v>
      </c>
      <c r="I19" s="14">
        <v>24061</v>
      </c>
      <c r="J19" s="114">
        <f t="shared" si="3"/>
        <v>-1.112796641868584</v>
      </c>
      <c r="K19" s="115">
        <v>18</v>
      </c>
      <c r="L19" s="169">
        <v>4966</v>
      </c>
      <c r="M19" s="169">
        <v>17199</v>
      </c>
      <c r="N19" s="169">
        <v>20555</v>
      </c>
      <c r="O19" s="169">
        <v>24061</v>
      </c>
      <c r="P19" s="169">
        <v>771</v>
      </c>
      <c r="Q19" s="169">
        <v>5414</v>
      </c>
      <c r="R19" s="169">
        <v>-2714</v>
      </c>
      <c r="S19" s="169"/>
    </row>
    <row r="20" spans="1:19" s="79" customFormat="1" ht="11.25" customHeight="1" outlineLevel="1" x14ac:dyDescent="0.3">
      <c r="A20" s="116" t="s">
        <v>190</v>
      </c>
      <c r="B20" s="14">
        <v>-10254</v>
      </c>
      <c r="C20" s="14">
        <v>-578</v>
      </c>
      <c r="D20" s="114">
        <f t="shared" si="1"/>
        <v>16.740484429065745</v>
      </c>
      <c r="E20" s="14">
        <v>-7705</v>
      </c>
      <c r="F20" s="114">
        <f t="shared" si="2"/>
        <v>0.33082414016872153</v>
      </c>
      <c r="G20" s="14">
        <v>19</v>
      </c>
      <c r="H20" s="14">
        <v>-10254</v>
      </c>
      <c r="I20" s="14">
        <v>-2265</v>
      </c>
      <c r="J20" s="114">
        <f t="shared" si="3"/>
        <v>3.5271523178807946</v>
      </c>
      <c r="K20" s="115">
        <v>19</v>
      </c>
      <c r="L20" s="169">
        <v>-2875</v>
      </c>
      <c r="M20" s="169">
        <v>-4743</v>
      </c>
      <c r="N20" s="169">
        <v>-578</v>
      </c>
      <c r="O20" s="169">
        <v>-2265</v>
      </c>
      <c r="P20" s="169">
        <v>-3850</v>
      </c>
      <c r="Q20" s="169">
        <v>-7705</v>
      </c>
      <c r="R20" s="169">
        <v>-10254</v>
      </c>
      <c r="S20" s="169"/>
    </row>
    <row r="21" spans="1:19" s="79" customFormat="1" ht="3.75" customHeight="1" outlineLevel="1" x14ac:dyDescent="0.3">
      <c r="A21" s="62"/>
      <c r="B21" s="14"/>
      <c r="C21" s="14"/>
      <c r="D21" s="114"/>
      <c r="E21" s="14">
        <v>0</v>
      </c>
      <c r="F21" s="114"/>
      <c r="G21" s="14">
        <v>20</v>
      </c>
      <c r="H21" s="14"/>
      <c r="I21" s="14"/>
      <c r="J21" s="114"/>
      <c r="K21" s="115">
        <v>20</v>
      </c>
      <c r="L21" s="169"/>
      <c r="M21" s="169"/>
      <c r="N21" s="169"/>
      <c r="O21" s="169"/>
      <c r="P21" s="169"/>
      <c r="Q21" s="169"/>
      <c r="R21" s="169"/>
      <c r="S21" s="169"/>
    </row>
    <row r="22" spans="1:19" s="79" customFormat="1" ht="11.25" customHeight="1" x14ac:dyDescent="0.3">
      <c r="A22" s="113" t="s">
        <v>130</v>
      </c>
      <c r="B22" s="14">
        <f>SUM(B23:B30)</f>
        <v>-73752</v>
      </c>
      <c r="C22" s="14">
        <f>SUM(C23:C30)</f>
        <v>-207785</v>
      </c>
      <c r="D22" s="114">
        <f t="shared" si="1"/>
        <v>-0.64505618788651731</v>
      </c>
      <c r="E22" s="14">
        <f>SUM(E23:E30)</f>
        <v>-80457</v>
      </c>
      <c r="F22" s="114">
        <f t="shared" si="2"/>
        <v>-8.3336440583168692E-2</v>
      </c>
      <c r="G22" s="14">
        <v>21</v>
      </c>
      <c r="H22" s="14">
        <f>SUM(H23:H30)</f>
        <v>-73752</v>
      </c>
      <c r="I22" s="14">
        <f>SUM(I23:I30)</f>
        <v>-267820</v>
      </c>
      <c r="J22" s="114">
        <f t="shared" si="3"/>
        <v>-0.72462101411395707</v>
      </c>
      <c r="K22" s="115">
        <v>21</v>
      </c>
      <c r="L22" s="169">
        <f t="shared" ref="L22:R22" si="5">SUM(L23:L30)</f>
        <v>-139428</v>
      </c>
      <c r="M22" s="169">
        <f t="shared" si="5"/>
        <v>-185042</v>
      </c>
      <c r="N22" s="169">
        <f t="shared" si="5"/>
        <v>-207785</v>
      </c>
      <c r="O22" s="169">
        <f t="shared" si="5"/>
        <v>-267820</v>
      </c>
      <c r="P22" s="169">
        <f t="shared" si="5"/>
        <v>-89422</v>
      </c>
      <c r="Q22" s="169">
        <f t="shared" si="5"/>
        <v>-80457</v>
      </c>
      <c r="R22" s="169">
        <f t="shared" si="5"/>
        <v>-73752</v>
      </c>
      <c r="S22" s="169"/>
    </row>
    <row r="23" spans="1:19" s="79" customFormat="1" ht="11.25" customHeight="1" outlineLevel="1" x14ac:dyDescent="0.3">
      <c r="A23" s="116" t="s">
        <v>90</v>
      </c>
      <c r="B23" s="14">
        <v>-63717</v>
      </c>
      <c r="C23" s="14">
        <v>-89750</v>
      </c>
      <c r="D23" s="114">
        <f t="shared" si="1"/>
        <v>-0.29006128133704734</v>
      </c>
      <c r="E23" s="14">
        <v>-41107</v>
      </c>
      <c r="F23" s="114">
        <f t="shared" si="2"/>
        <v>0.55002797577054996</v>
      </c>
      <c r="G23" s="14">
        <v>22</v>
      </c>
      <c r="H23" s="14">
        <v>-63717</v>
      </c>
      <c r="I23" s="14">
        <v>-87637</v>
      </c>
      <c r="J23" s="114">
        <f t="shared" si="3"/>
        <v>-0.27294407613222726</v>
      </c>
      <c r="K23" s="115">
        <v>22</v>
      </c>
      <c r="L23" s="169">
        <v>-15399</v>
      </c>
      <c r="M23" s="169">
        <v>-60130</v>
      </c>
      <c r="N23" s="169">
        <v>-89750</v>
      </c>
      <c r="O23" s="169">
        <v>-87637</v>
      </c>
      <c r="P23" s="169">
        <v>11093</v>
      </c>
      <c r="Q23" s="169">
        <v>-41107</v>
      </c>
      <c r="R23" s="169">
        <v>-63717</v>
      </c>
      <c r="S23" s="169"/>
    </row>
    <row r="24" spans="1:19" s="79" customFormat="1" ht="11.25" customHeight="1" outlineLevel="2" x14ac:dyDescent="0.3">
      <c r="A24" s="116" t="s">
        <v>91</v>
      </c>
      <c r="B24" s="14">
        <v>0</v>
      </c>
      <c r="C24" s="14">
        <v>0</v>
      </c>
      <c r="D24" s="114" t="str">
        <f t="shared" si="1"/>
        <v>n.a.</v>
      </c>
      <c r="E24" s="14">
        <v>0</v>
      </c>
      <c r="F24" s="114" t="str">
        <f t="shared" si="2"/>
        <v>n.a.</v>
      </c>
      <c r="G24" s="14">
        <v>23</v>
      </c>
      <c r="H24" s="14">
        <v>0</v>
      </c>
      <c r="I24" s="14">
        <v>0</v>
      </c>
      <c r="J24" s="114" t="str">
        <f t="shared" si="3"/>
        <v>n.a.</v>
      </c>
      <c r="K24" s="115">
        <v>23</v>
      </c>
      <c r="L24" s="169">
        <v>0</v>
      </c>
      <c r="M24" s="169">
        <v>0</v>
      </c>
      <c r="N24" s="169">
        <v>0</v>
      </c>
      <c r="O24" s="169">
        <v>0</v>
      </c>
      <c r="P24" s="169">
        <v>0</v>
      </c>
      <c r="Q24" s="169">
        <v>0</v>
      </c>
      <c r="R24" s="169">
        <v>0</v>
      </c>
      <c r="S24" s="169"/>
    </row>
    <row r="25" spans="1:19" s="79" customFormat="1" ht="11.25" customHeight="1" outlineLevel="1" x14ac:dyDescent="0.3">
      <c r="A25" s="116" t="s">
        <v>92</v>
      </c>
      <c r="B25" s="14">
        <v>-13713</v>
      </c>
      <c r="C25" s="14">
        <v>-35078</v>
      </c>
      <c r="D25" s="114">
        <f t="shared" si="1"/>
        <v>-0.60907121272592502</v>
      </c>
      <c r="E25" s="14">
        <v>-13100</v>
      </c>
      <c r="F25" s="114">
        <f t="shared" si="2"/>
        <v>4.6793893129770892E-2</v>
      </c>
      <c r="G25" s="14">
        <v>24</v>
      </c>
      <c r="H25" s="14">
        <v>-13713</v>
      </c>
      <c r="I25" s="14">
        <v>-26248</v>
      </c>
      <c r="J25" s="114">
        <f t="shared" si="3"/>
        <v>-0.47756019506248093</v>
      </c>
      <c r="K25" s="115">
        <v>24</v>
      </c>
      <c r="L25" s="169">
        <v>-10866</v>
      </c>
      <c r="M25" s="169">
        <v>-36582</v>
      </c>
      <c r="N25" s="169">
        <v>-35078</v>
      </c>
      <c r="O25" s="169">
        <v>-26248</v>
      </c>
      <c r="P25" s="169">
        <v>-11840</v>
      </c>
      <c r="Q25" s="169">
        <v>-13100</v>
      </c>
      <c r="R25" s="169">
        <v>-13713</v>
      </c>
      <c r="S25" s="169"/>
    </row>
    <row r="26" spans="1:19" s="79" customFormat="1" ht="11.25" customHeight="1" outlineLevel="1" x14ac:dyDescent="0.3">
      <c r="A26" s="116" t="s">
        <v>15</v>
      </c>
      <c r="B26" s="14">
        <v>9224</v>
      </c>
      <c r="C26" s="14">
        <v>-61832</v>
      </c>
      <c r="D26" s="114">
        <f t="shared" si="1"/>
        <v>-1.1491784189416483</v>
      </c>
      <c r="E26" s="14">
        <v>-44089</v>
      </c>
      <c r="F26" s="114">
        <f t="shared" si="2"/>
        <v>-1.2092131824264556</v>
      </c>
      <c r="G26" s="14">
        <v>25</v>
      </c>
      <c r="H26" s="14">
        <v>9224</v>
      </c>
      <c r="I26" s="14">
        <v>-120589</v>
      </c>
      <c r="J26" s="114">
        <f t="shared" si="3"/>
        <v>-1.0764912222507856</v>
      </c>
      <c r="K26" s="115">
        <v>25</v>
      </c>
      <c r="L26" s="169">
        <v>-102529</v>
      </c>
      <c r="M26" s="169">
        <v>-79012</v>
      </c>
      <c r="N26" s="169">
        <v>-61832</v>
      </c>
      <c r="O26" s="169">
        <v>-120589</v>
      </c>
      <c r="P26" s="169">
        <v>-31182</v>
      </c>
      <c r="Q26" s="169">
        <v>-44089</v>
      </c>
      <c r="R26" s="169">
        <v>9224</v>
      </c>
      <c r="S26" s="169"/>
    </row>
    <row r="27" spans="1:19" s="79" customFormat="1" ht="11.25" customHeight="1" outlineLevel="1" x14ac:dyDescent="0.3">
      <c r="A27" s="116" t="s">
        <v>191</v>
      </c>
      <c r="B27" s="14">
        <v>3663</v>
      </c>
      <c r="C27" s="14">
        <v>-24580</v>
      </c>
      <c r="D27" s="114">
        <f t="shared" si="1"/>
        <v>-1.1490235964198536</v>
      </c>
      <c r="E27" s="14">
        <v>23585</v>
      </c>
      <c r="F27" s="114">
        <f t="shared" si="2"/>
        <v>-0.84468942124231505</v>
      </c>
      <c r="G27" s="14">
        <v>26</v>
      </c>
      <c r="H27" s="14">
        <v>3663</v>
      </c>
      <c r="I27" s="14">
        <v>-37067</v>
      </c>
      <c r="J27" s="114">
        <f t="shared" si="3"/>
        <v>-1.0988210537675021</v>
      </c>
      <c r="K27" s="115">
        <v>26</v>
      </c>
      <c r="L27" s="169">
        <v>-7700</v>
      </c>
      <c r="M27" s="169">
        <v>-13564</v>
      </c>
      <c r="N27" s="169">
        <v>-24580</v>
      </c>
      <c r="O27" s="169">
        <v>-37067</v>
      </c>
      <c r="P27" s="169">
        <v>-55813</v>
      </c>
      <c r="Q27" s="169">
        <v>23585</v>
      </c>
      <c r="R27" s="169">
        <v>3663</v>
      </c>
      <c r="S27" s="169"/>
    </row>
    <row r="28" spans="1:19" s="79" customFormat="1" ht="11.25" customHeight="1" outlineLevel="1" x14ac:dyDescent="0.3">
      <c r="A28" s="116" t="s">
        <v>93</v>
      </c>
      <c r="B28" s="14">
        <v>28</v>
      </c>
      <c r="C28" s="14">
        <v>-1347</v>
      </c>
      <c r="D28" s="114">
        <f t="shared" si="1"/>
        <v>-1.0207869339272457</v>
      </c>
      <c r="E28" s="14">
        <v>168</v>
      </c>
      <c r="F28" s="114">
        <f t="shared" si="2"/>
        <v>-0.83333333333333337</v>
      </c>
      <c r="G28" s="14">
        <v>27</v>
      </c>
      <c r="H28" s="14">
        <v>28</v>
      </c>
      <c r="I28" s="14">
        <v>-930</v>
      </c>
      <c r="J28" s="114">
        <f t="shared" si="3"/>
        <v>-1.0301075268817204</v>
      </c>
      <c r="K28" s="115">
        <v>27</v>
      </c>
      <c r="L28" s="169">
        <v>-93</v>
      </c>
      <c r="M28" s="169">
        <v>-270</v>
      </c>
      <c r="N28" s="169">
        <v>-1347</v>
      </c>
      <c r="O28" s="169">
        <v>-930</v>
      </c>
      <c r="P28" s="169">
        <v>344</v>
      </c>
      <c r="Q28" s="169">
        <v>168</v>
      </c>
      <c r="R28" s="169">
        <v>28</v>
      </c>
      <c r="S28" s="169"/>
    </row>
    <row r="29" spans="1:19" s="79" customFormat="1" ht="11.25" customHeight="1" outlineLevel="1" x14ac:dyDescent="0.3">
      <c r="A29" s="116" t="s">
        <v>192</v>
      </c>
      <c r="B29" s="14">
        <v>0</v>
      </c>
      <c r="C29" s="14">
        <v>0</v>
      </c>
      <c r="D29" s="114" t="str">
        <f t="shared" si="1"/>
        <v>n.a.</v>
      </c>
      <c r="E29" s="14">
        <v>0</v>
      </c>
      <c r="F29" s="114" t="str">
        <f t="shared" si="2"/>
        <v>n.a.</v>
      </c>
      <c r="G29" s="14">
        <v>28</v>
      </c>
      <c r="H29" s="14">
        <v>0</v>
      </c>
      <c r="I29" s="14">
        <v>0</v>
      </c>
      <c r="J29" s="114" t="str">
        <f t="shared" si="3"/>
        <v>n.a.</v>
      </c>
      <c r="K29" s="115">
        <v>28</v>
      </c>
      <c r="L29" s="169"/>
      <c r="M29" s="169"/>
      <c r="N29" s="169"/>
      <c r="O29" s="169">
        <v>0</v>
      </c>
      <c r="P29" s="169">
        <v>0</v>
      </c>
      <c r="Q29" s="169">
        <v>0</v>
      </c>
      <c r="R29" s="169">
        <v>0</v>
      </c>
      <c r="S29" s="169"/>
    </row>
    <row r="30" spans="1:19" s="79" customFormat="1" outlineLevel="1" x14ac:dyDescent="0.3">
      <c r="A30" s="116" t="s">
        <v>94</v>
      </c>
      <c r="B30" s="14">
        <v>-9237</v>
      </c>
      <c r="C30" s="14">
        <v>4802</v>
      </c>
      <c r="D30" s="114">
        <f t="shared" si="1"/>
        <v>-2.923573511037068</v>
      </c>
      <c r="E30" s="14">
        <v>-5914</v>
      </c>
      <c r="F30" s="114">
        <f t="shared" si="2"/>
        <v>0.56188704768346298</v>
      </c>
      <c r="G30" s="14">
        <v>29</v>
      </c>
      <c r="H30" s="14">
        <v>-9237</v>
      </c>
      <c r="I30" s="14">
        <v>4651</v>
      </c>
      <c r="J30" s="114">
        <f t="shared" si="3"/>
        <v>-2.98602451085788</v>
      </c>
      <c r="K30" s="115">
        <v>29</v>
      </c>
      <c r="L30" s="169">
        <v>-2841</v>
      </c>
      <c r="M30" s="169">
        <v>4516</v>
      </c>
      <c r="N30" s="169">
        <v>4802</v>
      </c>
      <c r="O30" s="169">
        <v>4651</v>
      </c>
      <c r="P30" s="169">
        <v>-2024</v>
      </c>
      <c r="Q30" s="169">
        <v>-5914</v>
      </c>
      <c r="R30" s="169">
        <v>-9237</v>
      </c>
      <c r="S30" s="169"/>
    </row>
    <row r="31" spans="1:19" s="79" customFormat="1" ht="5.4" customHeight="1" x14ac:dyDescent="0.3">
      <c r="A31" s="62"/>
      <c r="B31" s="14"/>
      <c r="C31" s="14"/>
      <c r="D31" s="114"/>
      <c r="E31" s="14">
        <v>0</v>
      </c>
      <c r="F31" s="114"/>
      <c r="G31" s="14">
        <v>30</v>
      </c>
      <c r="H31" s="14"/>
      <c r="I31" s="14"/>
      <c r="J31" s="114"/>
      <c r="K31" s="115">
        <v>30</v>
      </c>
      <c r="L31" s="169"/>
      <c r="M31" s="169"/>
      <c r="N31" s="169"/>
      <c r="O31" s="3"/>
      <c r="P31" s="169"/>
      <c r="Q31" s="169"/>
      <c r="R31" s="169"/>
      <c r="S31" s="3"/>
    </row>
    <row r="32" spans="1:19" s="79" customFormat="1" ht="11.25" customHeight="1" outlineLevel="1" x14ac:dyDescent="0.3">
      <c r="A32" s="113" t="s">
        <v>131</v>
      </c>
      <c r="B32" s="14">
        <f>SUM(B33:B41)</f>
        <v>-165329</v>
      </c>
      <c r="C32" s="14">
        <f>SUM(C33:C41)</f>
        <v>-68610</v>
      </c>
      <c r="D32" s="114">
        <f t="shared" si="1"/>
        <v>1.409692464655298</v>
      </c>
      <c r="E32" s="14">
        <f>SUM(E33:E41)</f>
        <v>-155815</v>
      </c>
      <c r="F32" s="114">
        <f t="shared" si="2"/>
        <v>6.1059589898276867E-2</v>
      </c>
      <c r="G32" s="117">
        <v>31</v>
      </c>
      <c r="H32" s="14">
        <f>SUM(H33:H41)</f>
        <v>-165329</v>
      </c>
      <c r="I32" s="14">
        <f>SUM(I33:I41)</f>
        <v>-69691</v>
      </c>
      <c r="J32" s="114">
        <f t="shared" si="3"/>
        <v>1.372314933061658</v>
      </c>
      <c r="K32" s="118">
        <v>31</v>
      </c>
      <c r="L32" s="169">
        <f t="shared" ref="L32:R32" si="6">SUM(L33:L41)</f>
        <v>29850</v>
      </c>
      <c r="M32" s="169">
        <f t="shared" si="6"/>
        <v>-33750</v>
      </c>
      <c r="N32" s="169">
        <f t="shared" si="6"/>
        <v>-68610</v>
      </c>
      <c r="O32" s="169">
        <f t="shared" si="6"/>
        <v>-69691</v>
      </c>
      <c r="P32" s="169">
        <f t="shared" si="6"/>
        <v>-113947</v>
      </c>
      <c r="Q32" s="169">
        <f t="shared" si="6"/>
        <v>-155815</v>
      </c>
      <c r="R32" s="169">
        <f t="shared" si="6"/>
        <v>-165329</v>
      </c>
      <c r="S32" s="169"/>
    </row>
    <row r="33" spans="1:19" s="79" customFormat="1" ht="11.25" customHeight="1" outlineLevel="1" x14ac:dyDescent="0.3">
      <c r="A33" s="116" t="s">
        <v>95</v>
      </c>
      <c r="B33" s="14">
        <v>-122454</v>
      </c>
      <c r="C33" s="14">
        <v>15757</v>
      </c>
      <c r="D33" s="114">
        <f t="shared" si="1"/>
        <v>-8.7714031858856387</v>
      </c>
      <c r="E33" s="14">
        <v>-116020</v>
      </c>
      <c r="F33" s="114">
        <f t="shared" si="2"/>
        <v>5.5455955869677664E-2</v>
      </c>
      <c r="G33" s="117">
        <v>32</v>
      </c>
      <c r="H33" s="14">
        <v>-122454</v>
      </c>
      <c r="I33" s="14">
        <v>56296</v>
      </c>
      <c r="J33" s="114">
        <f t="shared" si="3"/>
        <v>-3.1751811851641323</v>
      </c>
      <c r="K33" s="118">
        <v>32</v>
      </c>
      <c r="L33" s="169">
        <v>55531</v>
      </c>
      <c r="M33" s="169">
        <v>-902</v>
      </c>
      <c r="N33" s="169">
        <v>15757</v>
      </c>
      <c r="O33" s="169">
        <v>56296</v>
      </c>
      <c r="P33" s="169">
        <v>-85706</v>
      </c>
      <c r="Q33" s="169">
        <v>-116020</v>
      </c>
      <c r="R33" s="169">
        <v>-122454</v>
      </c>
      <c r="S33" s="169"/>
    </row>
    <row r="34" spans="1:19" s="79" customFormat="1" ht="11.25" customHeight="1" outlineLevel="1" x14ac:dyDescent="0.3">
      <c r="A34" s="116" t="s">
        <v>96</v>
      </c>
      <c r="B34" s="14">
        <v>15016</v>
      </c>
      <c r="C34" s="14">
        <v>-6578</v>
      </c>
      <c r="D34" s="114">
        <f t="shared" si="1"/>
        <v>-3.2827607175433262</v>
      </c>
      <c r="E34" s="14">
        <v>5662</v>
      </c>
      <c r="F34" s="114">
        <f t="shared" si="2"/>
        <v>1.6520664076298126</v>
      </c>
      <c r="G34" s="117">
        <v>33</v>
      </c>
      <c r="H34" s="14">
        <v>15016</v>
      </c>
      <c r="I34" s="14">
        <v>-13227</v>
      </c>
      <c r="J34" s="114">
        <f t="shared" si="3"/>
        <v>-2.1352536478415365</v>
      </c>
      <c r="K34" s="118">
        <v>33</v>
      </c>
      <c r="L34" s="169">
        <v>-2242</v>
      </c>
      <c r="M34" s="169">
        <v>467</v>
      </c>
      <c r="N34" s="169">
        <v>-6578</v>
      </c>
      <c r="O34" s="169">
        <v>-13227</v>
      </c>
      <c r="P34" s="169">
        <v>2439</v>
      </c>
      <c r="Q34" s="169">
        <v>5662</v>
      </c>
      <c r="R34" s="169">
        <v>15016</v>
      </c>
      <c r="S34" s="169"/>
    </row>
    <row r="35" spans="1:19" s="79" customFormat="1" ht="11.25" customHeight="1" outlineLevel="1" x14ac:dyDescent="0.3">
      <c r="A35" s="116" t="s">
        <v>97</v>
      </c>
      <c r="B35" s="14">
        <v>-1946</v>
      </c>
      <c r="C35" s="14">
        <v>-20624</v>
      </c>
      <c r="D35" s="114">
        <f t="shared" si="1"/>
        <v>-0.90564391000775801</v>
      </c>
      <c r="E35" s="14">
        <v>-2625</v>
      </c>
      <c r="F35" s="114">
        <f t="shared" si="2"/>
        <v>-0.25866666666666671</v>
      </c>
      <c r="G35" s="117">
        <v>34</v>
      </c>
      <c r="H35" s="14">
        <v>-1946</v>
      </c>
      <c r="I35" s="14">
        <v>-23204</v>
      </c>
      <c r="J35" s="114">
        <f t="shared" si="3"/>
        <v>-0.91613514911222205</v>
      </c>
      <c r="K35" s="118">
        <v>34</v>
      </c>
      <c r="L35" s="169">
        <v>-2273</v>
      </c>
      <c r="M35" s="169">
        <v>-1130</v>
      </c>
      <c r="N35" s="169">
        <v>-20624</v>
      </c>
      <c r="O35" s="169">
        <v>-23204</v>
      </c>
      <c r="P35" s="169">
        <v>-2117</v>
      </c>
      <c r="Q35" s="169">
        <v>-2625</v>
      </c>
      <c r="R35" s="169">
        <v>-1946</v>
      </c>
      <c r="S35" s="169"/>
    </row>
    <row r="36" spans="1:19" s="79" customFormat="1" ht="11.25" customHeight="1" outlineLevel="1" x14ac:dyDescent="0.3">
      <c r="A36" s="116" t="s">
        <v>98</v>
      </c>
      <c r="B36" s="14">
        <v>-437</v>
      </c>
      <c r="C36" s="14">
        <v>-6540</v>
      </c>
      <c r="D36" s="114">
        <f t="shared" si="1"/>
        <v>-0.93318042813455659</v>
      </c>
      <c r="E36" s="14">
        <v>-437</v>
      </c>
      <c r="F36" s="114">
        <f t="shared" si="2"/>
        <v>0</v>
      </c>
      <c r="G36" s="117">
        <v>35</v>
      </c>
      <c r="H36" s="14">
        <v>-437</v>
      </c>
      <c r="I36" s="14">
        <v>-7545</v>
      </c>
      <c r="J36" s="114">
        <f t="shared" si="3"/>
        <v>-0.94208084824387006</v>
      </c>
      <c r="K36" s="118">
        <v>35</v>
      </c>
      <c r="L36" s="169">
        <v>-2699</v>
      </c>
      <c r="M36" s="169">
        <v>-4911</v>
      </c>
      <c r="N36" s="169">
        <v>-6540</v>
      </c>
      <c r="O36" s="169">
        <v>-7545</v>
      </c>
      <c r="P36" s="169">
        <v>-432</v>
      </c>
      <c r="Q36" s="169">
        <v>-437</v>
      </c>
      <c r="R36" s="169">
        <v>-437</v>
      </c>
      <c r="S36" s="169"/>
    </row>
    <row r="37" spans="1:19" s="79" customFormat="1" ht="11.25" customHeight="1" outlineLevel="1" x14ac:dyDescent="0.3">
      <c r="A37" s="116" t="s">
        <v>32</v>
      </c>
      <c r="B37" s="14">
        <v>-108</v>
      </c>
      <c r="C37" s="14">
        <v>-7</v>
      </c>
      <c r="D37" s="114">
        <f t="shared" si="1"/>
        <v>14.428571428571429</v>
      </c>
      <c r="E37" s="14">
        <v>-74</v>
      </c>
      <c r="F37" s="114">
        <f t="shared" si="2"/>
        <v>0.45945945945945943</v>
      </c>
      <c r="G37" s="117">
        <v>36</v>
      </c>
      <c r="H37" s="14">
        <v>-108</v>
      </c>
      <c r="I37" s="14">
        <v>-77</v>
      </c>
      <c r="J37" s="114">
        <f t="shared" si="3"/>
        <v>0.40259740259740262</v>
      </c>
      <c r="K37" s="118">
        <v>36</v>
      </c>
      <c r="L37" s="169">
        <v>71</v>
      </c>
      <c r="M37" s="169">
        <v>32</v>
      </c>
      <c r="N37" s="169">
        <v>-7</v>
      </c>
      <c r="O37" s="169">
        <v>-77</v>
      </c>
      <c r="P37" s="169">
        <v>-40</v>
      </c>
      <c r="Q37" s="169">
        <v>-74</v>
      </c>
      <c r="R37" s="169">
        <v>-108</v>
      </c>
      <c r="S37" s="169"/>
    </row>
    <row r="38" spans="1:19" s="79" customFormat="1" ht="11.25" customHeight="1" outlineLevel="1" x14ac:dyDescent="0.3">
      <c r="A38" s="116" t="s">
        <v>99</v>
      </c>
      <c r="B38" s="14">
        <v>-15533</v>
      </c>
      <c r="C38" s="14">
        <v>-474</v>
      </c>
      <c r="D38" s="114">
        <f t="shared" si="1"/>
        <v>31.770042194092824</v>
      </c>
      <c r="E38" s="14">
        <v>-15719</v>
      </c>
      <c r="F38" s="114">
        <f t="shared" si="2"/>
        <v>-1.1832813792226005E-2</v>
      </c>
      <c r="G38" s="117">
        <v>37</v>
      </c>
      <c r="H38" s="14">
        <v>-15533</v>
      </c>
      <c r="I38" s="14">
        <v>-11679</v>
      </c>
      <c r="J38" s="114">
        <f t="shared" si="3"/>
        <v>0.32999400633615883</v>
      </c>
      <c r="K38" s="118">
        <v>37</v>
      </c>
      <c r="L38" s="169">
        <v>226</v>
      </c>
      <c r="M38" s="169">
        <v>3947</v>
      </c>
      <c r="N38" s="169">
        <v>-474</v>
      </c>
      <c r="O38" s="169">
        <v>-11679</v>
      </c>
      <c r="P38" s="169">
        <v>-13841</v>
      </c>
      <c r="Q38" s="169">
        <v>-15719</v>
      </c>
      <c r="R38" s="169">
        <v>-15533</v>
      </c>
      <c r="S38" s="169"/>
    </row>
    <row r="39" spans="1:19" s="79" customFormat="1" ht="11.25" customHeight="1" outlineLevel="1" x14ac:dyDescent="0.3">
      <c r="A39" s="116" t="s">
        <v>100</v>
      </c>
      <c r="B39" s="14">
        <v>-36970</v>
      </c>
      <c r="C39" s="14">
        <v>-52273</v>
      </c>
      <c r="D39" s="114">
        <f t="shared" si="1"/>
        <v>-0.29275151607904659</v>
      </c>
      <c r="E39" s="14">
        <v>-25475</v>
      </c>
      <c r="F39" s="114">
        <f t="shared" si="2"/>
        <v>0.45122669283611394</v>
      </c>
      <c r="G39" s="117">
        <v>38</v>
      </c>
      <c r="H39" s="14">
        <v>-36970</v>
      </c>
      <c r="I39" s="14">
        <v>-52454</v>
      </c>
      <c r="J39" s="114">
        <f t="shared" si="3"/>
        <v>-0.29519197773287076</v>
      </c>
      <c r="K39" s="118">
        <v>38</v>
      </c>
      <c r="L39" s="169">
        <v>-12933</v>
      </c>
      <c r="M39" s="169">
        <v>-25541</v>
      </c>
      <c r="N39" s="169">
        <v>-52273</v>
      </c>
      <c r="O39" s="169">
        <v>-52454</v>
      </c>
      <c r="P39" s="169">
        <v>-13279</v>
      </c>
      <c r="Q39" s="169">
        <v>-25475</v>
      </c>
      <c r="R39" s="169">
        <v>-36970</v>
      </c>
      <c r="S39" s="169"/>
    </row>
    <row r="40" spans="1:19" s="81" customFormat="1" ht="11.25" customHeight="1" outlineLevel="1" collapsed="1" x14ac:dyDescent="0.3">
      <c r="A40" s="116" t="s">
        <v>101</v>
      </c>
      <c r="B40" s="14">
        <v>-2897</v>
      </c>
      <c r="C40" s="14">
        <v>2129</v>
      </c>
      <c r="D40" s="114">
        <f t="shared" si="1"/>
        <v>-2.360732738374824</v>
      </c>
      <c r="E40" s="14">
        <v>-1127</v>
      </c>
      <c r="F40" s="114">
        <f t="shared" si="2"/>
        <v>1.5705412599822539</v>
      </c>
      <c r="G40" s="117">
        <v>39</v>
      </c>
      <c r="H40" s="14">
        <v>-2897</v>
      </c>
      <c r="I40" s="14">
        <v>-17691</v>
      </c>
      <c r="J40" s="114">
        <f t="shared" si="3"/>
        <v>-0.83624441806568317</v>
      </c>
      <c r="K40" s="118">
        <v>39</v>
      </c>
      <c r="L40" s="169">
        <v>-5831</v>
      </c>
      <c r="M40" s="169">
        <v>-5712</v>
      </c>
      <c r="N40" s="169">
        <v>2129</v>
      </c>
      <c r="O40" s="169">
        <v>-17691</v>
      </c>
      <c r="P40" s="169">
        <v>-971</v>
      </c>
      <c r="Q40" s="169">
        <v>-1127</v>
      </c>
      <c r="R40" s="169">
        <v>-2897</v>
      </c>
      <c r="S40" s="169"/>
    </row>
    <row r="41" spans="1:19" s="79" customFormat="1" x14ac:dyDescent="0.3">
      <c r="A41" s="116" t="s">
        <v>193</v>
      </c>
      <c r="B41" s="14">
        <v>0</v>
      </c>
      <c r="C41" s="14">
        <v>0</v>
      </c>
      <c r="D41" s="114" t="str">
        <f t="shared" si="1"/>
        <v>n.a.</v>
      </c>
      <c r="E41" s="14">
        <v>0</v>
      </c>
      <c r="F41" s="114" t="str">
        <f t="shared" si="2"/>
        <v>n.a.</v>
      </c>
      <c r="G41" s="117">
        <v>40</v>
      </c>
      <c r="H41" s="14">
        <v>0</v>
      </c>
      <c r="I41" s="14">
        <v>-110</v>
      </c>
      <c r="J41" s="114">
        <f t="shared" si="3"/>
        <v>-1</v>
      </c>
      <c r="K41" s="118">
        <v>40</v>
      </c>
      <c r="L41" s="169"/>
      <c r="M41" s="169"/>
      <c r="N41" s="169"/>
      <c r="O41" s="169">
        <v>-110</v>
      </c>
      <c r="P41" s="169">
        <v>0</v>
      </c>
      <c r="Q41" s="169">
        <v>0</v>
      </c>
      <c r="R41" s="169">
        <v>0</v>
      </c>
      <c r="S41" s="169"/>
    </row>
    <row r="42" spans="1:19" s="79" customFormat="1" ht="11.25" customHeight="1" x14ac:dyDescent="0.3">
      <c r="A42" s="119" t="s">
        <v>194</v>
      </c>
      <c r="B42" s="117">
        <f>B5+B7+B22+B32</f>
        <v>7663.9006799999916</v>
      </c>
      <c r="C42" s="117">
        <f>C5+C7+C22+C32</f>
        <v>-36647</v>
      </c>
      <c r="D42" s="120">
        <f t="shared" si="1"/>
        <v>-1.2091276415531964</v>
      </c>
      <c r="E42" s="117">
        <f>E5+E7+E22+E32</f>
        <v>-73921</v>
      </c>
      <c r="F42" s="120">
        <f t="shared" si="2"/>
        <v>-1.103676907509368</v>
      </c>
      <c r="G42" s="117">
        <v>41</v>
      </c>
      <c r="H42" s="117">
        <f>H5+H7+H22+H32</f>
        <v>7663.9006799999916</v>
      </c>
      <c r="I42" s="117">
        <f>I5+I7+I22+I32</f>
        <v>-29546</v>
      </c>
      <c r="J42" s="120">
        <f t="shared" si="3"/>
        <v>-1.2593887727611179</v>
      </c>
      <c r="K42" s="118">
        <v>41</v>
      </c>
      <c r="L42" s="170">
        <f t="shared" ref="L42:R42" si="7">L5+L7+L22+L32</f>
        <v>-39762</v>
      </c>
      <c r="M42" s="170">
        <f t="shared" si="7"/>
        <v>-75034</v>
      </c>
      <c r="N42" s="170">
        <f t="shared" si="7"/>
        <v>-36647</v>
      </c>
      <c r="O42" s="170">
        <f t="shared" si="7"/>
        <v>-29546</v>
      </c>
      <c r="P42" s="170">
        <f t="shared" si="7"/>
        <v>-126366</v>
      </c>
      <c r="Q42" s="170">
        <f t="shared" si="7"/>
        <v>-73921</v>
      </c>
      <c r="R42" s="170">
        <f t="shared" si="7"/>
        <v>7663.9006799999916</v>
      </c>
      <c r="S42" s="170"/>
    </row>
    <row r="43" spans="1:19" s="79" customFormat="1" ht="5.4" customHeight="1" outlineLevel="2" x14ac:dyDescent="0.3">
      <c r="A43" s="48"/>
      <c r="B43" s="117"/>
      <c r="C43" s="117"/>
      <c r="D43" s="120"/>
      <c r="E43" s="117"/>
      <c r="F43" s="120"/>
      <c r="G43" s="117">
        <v>42</v>
      </c>
      <c r="H43" s="117"/>
      <c r="I43" s="117"/>
      <c r="J43" s="120"/>
      <c r="K43" s="118">
        <v>42</v>
      </c>
      <c r="L43" s="170"/>
      <c r="M43" s="170"/>
      <c r="N43" s="170"/>
      <c r="O43" s="170"/>
      <c r="P43" s="170"/>
      <c r="Q43" s="170"/>
      <c r="R43" s="170"/>
      <c r="S43" s="170"/>
    </row>
    <row r="44" spans="1:19" s="79" customFormat="1" ht="11.25" customHeight="1" outlineLevel="1" x14ac:dyDescent="0.3">
      <c r="A44" s="27" t="s">
        <v>106</v>
      </c>
      <c r="B44" s="111">
        <f>B50</f>
        <v>-140423</v>
      </c>
      <c r="C44" s="111">
        <f>C50</f>
        <v>-389932</v>
      </c>
      <c r="D44" s="22">
        <f t="shared" si="1"/>
        <v>-0.63987823517946718</v>
      </c>
      <c r="E44" s="111">
        <f>E50</f>
        <v>-81218</v>
      </c>
      <c r="F44" s="22">
        <f t="shared" si="2"/>
        <v>0.72896402275357675</v>
      </c>
      <c r="G44" s="117">
        <v>43</v>
      </c>
      <c r="H44" s="111">
        <f>H50</f>
        <v>-140423</v>
      </c>
      <c r="I44" s="111">
        <f>I50</f>
        <v>-465423</v>
      </c>
      <c r="J44" s="22">
        <f t="shared" si="3"/>
        <v>-0.69828951298066488</v>
      </c>
      <c r="K44" s="118">
        <v>43</v>
      </c>
      <c r="L44" s="168">
        <f t="shared" ref="L44:R44" si="8">L50</f>
        <v>-22989</v>
      </c>
      <c r="M44" s="168">
        <f t="shared" si="8"/>
        <v>-87013</v>
      </c>
      <c r="N44" s="168">
        <f t="shared" si="8"/>
        <v>-389932</v>
      </c>
      <c r="O44" s="168">
        <f t="shared" si="8"/>
        <v>-465423</v>
      </c>
      <c r="P44" s="168">
        <f t="shared" si="8"/>
        <v>172099</v>
      </c>
      <c r="Q44" s="168">
        <f t="shared" si="8"/>
        <v>-81218</v>
      </c>
      <c r="R44" s="168">
        <f t="shared" si="8"/>
        <v>-140423</v>
      </c>
      <c r="S44" s="168"/>
    </row>
    <row r="45" spans="1:19" s="79" customFormat="1" ht="11.25" customHeight="1" outlineLevel="3" x14ac:dyDescent="0.3">
      <c r="A45" s="116" t="s">
        <v>107</v>
      </c>
      <c r="B45" s="14">
        <v>0</v>
      </c>
      <c r="C45" s="14">
        <v>0</v>
      </c>
      <c r="D45" s="114" t="str">
        <f t="shared" si="1"/>
        <v>n.a.</v>
      </c>
      <c r="E45" s="14">
        <v>0</v>
      </c>
      <c r="F45" s="114" t="str">
        <f t="shared" si="2"/>
        <v>n.a.</v>
      </c>
      <c r="G45" s="117">
        <v>44</v>
      </c>
      <c r="H45" s="14">
        <v>0</v>
      </c>
      <c r="I45" s="14">
        <v>0</v>
      </c>
      <c r="J45" s="114" t="str">
        <f t="shared" si="3"/>
        <v>n.a.</v>
      </c>
      <c r="K45" s="118">
        <v>44</v>
      </c>
      <c r="L45" s="169">
        <v>0</v>
      </c>
      <c r="M45" s="169"/>
      <c r="N45" s="169"/>
      <c r="O45" s="169">
        <v>0</v>
      </c>
      <c r="P45" s="169"/>
      <c r="Q45" s="169">
        <v>0</v>
      </c>
      <c r="R45" s="169">
        <v>0</v>
      </c>
      <c r="S45" s="169"/>
    </row>
    <row r="46" spans="1:19" s="79" customFormat="1" ht="11.25" customHeight="1" outlineLevel="3" x14ac:dyDescent="0.3">
      <c r="A46" s="116" t="s">
        <v>108</v>
      </c>
      <c r="B46" s="14">
        <v>-169788</v>
      </c>
      <c r="C46" s="14">
        <v>-182140</v>
      </c>
      <c r="D46" s="114">
        <f t="shared" si="1"/>
        <v>-6.7815965740639084E-2</v>
      </c>
      <c r="E46" s="14">
        <v>-84642</v>
      </c>
      <c r="F46" s="114">
        <f t="shared" si="2"/>
        <v>1.0059544906783868</v>
      </c>
      <c r="G46" s="117">
        <v>45</v>
      </c>
      <c r="H46" s="14">
        <v>-169788</v>
      </c>
      <c r="I46" s="14">
        <v>-227049</v>
      </c>
      <c r="J46" s="114">
        <f t="shared" si="3"/>
        <v>-0.25219666239446115</v>
      </c>
      <c r="K46" s="118">
        <v>45</v>
      </c>
      <c r="L46" s="169">
        <v>-61097</v>
      </c>
      <c r="M46" s="169">
        <v>-125121</v>
      </c>
      <c r="N46" s="169">
        <v>-182140</v>
      </c>
      <c r="O46" s="169">
        <v>-227049</v>
      </c>
      <c r="P46" s="169">
        <v>-40355</v>
      </c>
      <c r="Q46" s="169">
        <v>-84642</v>
      </c>
      <c r="R46" s="169">
        <v>-169788</v>
      </c>
      <c r="S46" s="169"/>
    </row>
    <row r="47" spans="1:19" s="79" customFormat="1" ht="11.25" customHeight="1" outlineLevel="1" x14ac:dyDescent="0.3">
      <c r="A47" s="116" t="s">
        <v>109</v>
      </c>
      <c r="B47" s="14">
        <v>0</v>
      </c>
      <c r="C47" s="14">
        <v>0</v>
      </c>
      <c r="D47" s="114" t="str">
        <f t="shared" si="1"/>
        <v>n.a.</v>
      </c>
      <c r="E47" s="14">
        <v>0</v>
      </c>
      <c r="F47" s="114" t="str">
        <f t="shared" si="2"/>
        <v>n.a.</v>
      </c>
      <c r="G47" s="117">
        <v>46</v>
      </c>
      <c r="H47" s="14">
        <v>0</v>
      </c>
      <c r="I47" s="14">
        <v>0</v>
      </c>
      <c r="J47" s="114" t="str">
        <f t="shared" si="3"/>
        <v>n.a.</v>
      </c>
      <c r="K47" s="118">
        <v>46</v>
      </c>
      <c r="L47" s="169">
        <v>0</v>
      </c>
      <c r="M47" s="169"/>
      <c r="N47" s="169"/>
      <c r="O47" s="169">
        <v>0</v>
      </c>
      <c r="P47" s="169">
        <v>0</v>
      </c>
      <c r="Q47" s="169">
        <v>0</v>
      </c>
      <c r="R47" s="169">
        <v>0</v>
      </c>
      <c r="S47" s="169"/>
    </row>
    <row r="48" spans="1:19" s="81" customFormat="1" ht="11.25" customHeight="1" outlineLevel="1" x14ac:dyDescent="0.3">
      <c r="A48" s="116" t="s">
        <v>195</v>
      </c>
      <c r="B48" s="14">
        <v>-668847</v>
      </c>
      <c r="C48" s="14">
        <v>-260500</v>
      </c>
      <c r="D48" s="114">
        <f t="shared" si="1"/>
        <v>1.5675508637236084</v>
      </c>
      <c r="E48" s="14">
        <v>-464428</v>
      </c>
      <c r="F48" s="114">
        <f t="shared" si="2"/>
        <v>0.4401521872066283</v>
      </c>
      <c r="G48" s="117">
        <v>47</v>
      </c>
      <c r="H48" s="14">
        <v>-668847</v>
      </c>
      <c r="I48" s="14">
        <v>-564209</v>
      </c>
      <c r="J48" s="114">
        <f t="shared" si="3"/>
        <v>0.18545964350090127</v>
      </c>
      <c r="K48" s="118">
        <v>47</v>
      </c>
      <c r="L48" s="169">
        <v>0</v>
      </c>
      <c r="M48" s="169">
        <v>0</v>
      </c>
      <c r="N48" s="169">
        <v>-260500</v>
      </c>
      <c r="O48" s="169">
        <v>-564209</v>
      </c>
      <c r="P48" s="169">
        <v>-164427</v>
      </c>
      <c r="Q48" s="169">
        <v>-464428</v>
      </c>
      <c r="R48" s="169">
        <v>-668847</v>
      </c>
      <c r="S48" s="169"/>
    </row>
    <row r="49" spans="1:19" s="79" customFormat="1" x14ac:dyDescent="0.3">
      <c r="A49" s="116" t="s">
        <v>110</v>
      </c>
      <c r="B49" s="14">
        <v>698212</v>
      </c>
      <c r="C49" s="14">
        <v>52708</v>
      </c>
      <c r="D49" s="114">
        <f t="shared" si="1"/>
        <v>12.246793655612052</v>
      </c>
      <c r="E49" s="14">
        <v>467852</v>
      </c>
      <c r="F49" s="114">
        <f t="shared" si="2"/>
        <v>0.49237793148260556</v>
      </c>
      <c r="G49" s="117">
        <v>48</v>
      </c>
      <c r="H49" s="14">
        <v>698212</v>
      </c>
      <c r="I49" s="14">
        <v>325835</v>
      </c>
      <c r="J49" s="114">
        <f t="shared" si="3"/>
        <v>1.1428391670630842</v>
      </c>
      <c r="K49" s="118">
        <v>48</v>
      </c>
      <c r="L49" s="169">
        <v>38108</v>
      </c>
      <c r="M49" s="169">
        <v>38108</v>
      </c>
      <c r="N49" s="169">
        <v>52708</v>
      </c>
      <c r="O49" s="169">
        <v>325835</v>
      </c>
      <c r="P49" s="169">
        <v>376881</v>
      </c>
      <c r="Q49" s="169">
        <v>467852</v>
      </c>
      <c r="R49" s="169">
        <v>698212</v>
      </c>
      <c r="S49" s="169"/>
    </row>
    <row r="50" spans="1:19" s="79" customFormat="1" ht="11.25" customHeight="1" x14ac:dyDescent="0.3">
      <c r="A50" s="119" t="s">
        <v>196</v>
      </c>
      <c r="B50" s="117">
        <f>SUM(B45:B49)</f>
        <v>-140423</v>
      </c>
      <c r="C50" s="117">
        <f>SUM(C45:C49)</f>
        <v>-389932</v>
      </c>
      <c r="D50" s="120">
        <f t="shared" si="1"/>
        <v>-0.63987823517946718</v>
      </c>
      <c r="E50" s="117">
        <f>SUM(E45:E49)</f>
        <v>-81218</v>
      </c>
      <c r="F50" s="120">
        <f t="shared" si="2"/>
        <v>0.72896402275357675</v>
      </c>
      <c r="G50" s="117">
        <v>49</v>
      </c>
      <c r="H50" s="117">
        <f>SUM(H45:H49)</f>
        <v>-140423</v>
      </c>
      <c r="I50" s="117">
        <f>SUM(I45:I49)</f>
        <v>-465423</v>
      </c>
      <c r="J50" s="120">
        <f t="shared" si="3"/>
        <v>-0.69828951298066488</v>
      </c>
      <c r="K50" s="118">
        <v>49</v>
      </c>
      <c r="L50" s="170">
        <f t="shared" ref="L50:R50" si="9">SUM(L45:L49)</f>
        <v>-22989</v>
      </c>
      <c r="M50" s="170">
        <f t="shared" si="9"/>
        <v>-87013</v>
      </c>
      <c r="N50" s="170">
        <f t="shared" si="9"/>
        <v>-389932</v>
      </c>
      <c r="O50" s="170">
        <f t="shared" si="9"/>
        <v>-465423</v>
      </c>
      <c r="P50" s="170">
        <f t="shared" si="9"/>
        <v>172099</v>
      </c>
      <c r="Q50" s="170">
        <f t="shared" si="9"/>
        <v>-81218</v>
      </c>
      <c r="R50" s="170">
        <f t="shared" si="9"/>
        <v>-140423</v>
      </c>
      <c r="S50" s="170"/>
    </row>
    <row r="51" spans="1:19" s="79" customFormat="1" ht="5.4" customHeight="1" outlineLevel="2" x14ac:dyDescent="0.3">
      <c r="A51" s="48"/>
      <c r="B51" s="117"/>
      <c r="C51" s="117"/>
      <c r="D51" s="120"/>
      <c r="E51" s="117"/>
      <c r="F51" s="120"/>
      <c r="G51" s="117">
        <v>50</v>
      </c>
      <c r="H51" s="117"/>
      <c r="I51" s="117"/>
      <c r="J51" s="120"/>
      <c r="K51" s="118">
        <v>50</v>
      </c>
      <c r="L51" s="170"/>
      <c r="M51" s="170"/>
      <c r="N51" s="170"/>
      <c r="O51" s="170"/>
      <c r="P51" s="170"/>
      <c r="Q51" s="170"/>
      <c r="R51" s="170"/>
      <c r="S51" s="170"/>
    </row>
    <row r="52" spans="1:19" s="79" customFormat="1" ht="11.25" customHeight="1" outlineLevel="2" x14ac:dyDescent="0.3">
      <c r="A52" s="27" t="s">
        <v>117</v>
      </c>
      <c r="B52" s="111">
        <f>B60</f>
        <v>274279</v>
      </c>
      <c r="C52" s="111">
        <f>C60</f>
        <v>563315</v>
      </c>
      <c r="D52" s="22">
        <f t="shared" si="1"/>
        <v>-0.51309835527191705</v>
      </c>
      <c r="E52" s="111">
        <f>E60</f>
        <v>345970</v>
      </c>
      <c r="F52" s="22">
        <f t="shared" si="2"/>
        <v>-0.20721738879093565</v>
      </c>
      <c r="G52" s="117">
        <v>51</v>
      </c>
      <c r="H52" s="111">
        <f>H60</f>
        <v>274279</v>
      </c>
      <c r="I52" s="111">
        <f>I60</f>
        <v>494897</v>
      </c>
      <c r="J52" s="22">
        <f t="shared" si="3"/>
        <v>-0.44578568873927304</v>
      </c>
      <c r="K52" s="118">
        <v>51</v>
      </c>
      <c r="L52" s="168">
        <f t="shared" ref="L52:R52" si="10">L60</f>
        <v>56307</v>
      </c>
      <c r="M52" s="168">
        <f t="shared" si="10"/>
        <v>147073</v>
      </c>
      <c r="N52" s="168">
        <f t="shared" si="10"/>
        <v>563315</v>
      </c>
      <c r="O52" s="168">
        <f t="shared" si="10"/>
        <v>494897</v>
      </c>
      <c r="P52" s="168">
        <f t="shared" si="10"/>
        <v>-66431</v>
      </c>
      <c r="Q52" s="168">
        <f t="shared" si="10"/>
        <v>345970</v>
      </c>
      <c r="R52" s="168">
        <f t="shared" si="10"/>
        <v>274279</v>
      </c>
      <c r="S52" s="168"/>
    </row>
    <row r="53" spans="1:19" s="79" customFormat="1" ht="11.25" customHeight="1" outlineLevel="2" x14ac:dyDescent="0.3">
      <c r="A53" s="116" t="s">
        <v>111</v>
      </c>
      <c r="B53" s="14">
        <v>488008</v>
      </c>
      <c r="C53" s="14">
        <v>275461</v>
      </c>
      <c r="D53" s="114">
        <f t="shared" si="1"/>
        <v>0.77160469177124891</v>
      </c>
      <c r="E53" s="14">
        <v>488641</v>
      </c>
      <c r="F53" s="114">
        <f t="shared" si="2"/>
        <v>-1.2954295689473483E-3</v>
      </c>
      <c r="G53" s="117">
        <v>52</v>
      </c>
      <c r="H53" s="14">
        <v>488008</v>
      </c>
      <c r="I53" s="14">
        <v>275461</v>
      </c>
      <c r="J53" s="114">
        <f t="shared" si="3"/>
        <v>0.77160469177124891</v>
      </c>
      <c r="K53" s="118">
        <v>52</v>
      </c>
      <c r="L53" s="169">
        <v>98462</v>
      </c>
      <c r="M53" s="169">
        <v>245462</v>
      </c>
      <c r="N53" s="169">
        <v>275461</v>
      </c>
      <c r="O53" s="169">
        <v>275461</v>
      </c>
      <c r="P53" s="169">
        <v>0</v>
      </c>
      <c r="Q53" s="169">
        <v>488641</v>
      </c>
      <c r="R53" s="169">
        <v>488008</v>
      </c>
      <c r="S53" s="169"/>
    </row>
    <row r="54" spans="1:19" s="79" customFormat="1" ht="11.25" customHeight="1" outlineLevel="2" x14ac:dyDescent="0.3">
      <c r="A54" s="116" t="s">
        <v>112</v>
      </c>
      <c r="B54" s="14">
        <v>-197490</v>
      </c>
      <c r="C54" s="14">
        <v>-124928</v>
      </c>
      <c r="D54" s="114">
        <f t="shared" si="1"/>
        <v>0.58083055840163933</v>
      </c>
      <c r="E54" s="14">
        <v>-133753</v>
      </c>
      <c r="F54" s="114">
        <f t="shared" si="2"/>
        <v>0.47652762928681969</v>
      </c>
      <c r="G54" s="117">
        <v>53</v>
      </c>
      <c r="H54" s="14">
        <v>-197490</v>
      </c>
      <c r="I54" s="14">
        <v>-200040</v>
      </c>
      <c r="J54" s="114">
        <f t="shared" si="3"/>
        <v>-1.2747450509898006E-2</v>
      </c>
      <c r="K54" s="118">
        <v>54</v>
      </c>
      <c r="L54" s="169">
        <v>-41388</v>
      </c>
      <c r="M54" s="169">
        <v>-81676</v>
      </c>
      <c r="N54" s="169">
        <v>-124928</v>
      </c>
      <c r="O54" s="169">
        <v>-200040</v>
      </c>
      <c r="P54" s="169">
        <v>-69503</v>
      </c>
      <c r="Q54" s="169">
        <v>-133753</v>
      </c>
      <c r="R54" s="169">
        <v>-197490</v>
      </c>
      <c r="S54" s="169"/>
    </row>
    <row r="55" spans="1:19" s="82" customFormat="1" ht="11.25" customHeight="1" outlineLevel="2" x14ac:dyDescent="0.3">
      <c r="A55" s="116" t="s">
        <v>113</v>
      </c>
      <c r="B55" s="14">
        <v>-2044</v>
      </c>
      <c r="C55" s="14">
        <v>-2367</v>
      </c>
      <c r="D55" s="114">
        <f t="shared" si="1"/>
        <v>-0.13645965356991974</v>
      </c>
      <c r="E55" s="14">
        <v>-1472</v>
      </c>
      <c r="F55" s="114">
        <f t="shared" si="2"/>
        <v>0.38858695652173902</v>
      </c>
      <c r="G55" s="117">
        <v>54</v>
      </c>
      <c r="H55" s="14">
        <v>-2044</v>
      </c>
      <c r="I55" s="14">
        <v>-3075</v>
      </c>
      <c r="J55" s="114">
        <f t="shared" si="3"/>
        <v>-0.33528455284552849</v>
      </c>
      <c r="K55" s="118">
        <v>55</v>
      </c>
      <c r="L55" s="169">
        <v>-767</v>
      </c>
      <c r="M55" s="169">
        <v>-1707</v>
      </c>
      <c r="N55" s="169">
        <v>-2367</v>
      </c>
      <c r="O55" s="169">
        <v>-3075</v>
      </c>
      <c r="P55" s="169">
        <v>-734</v>
      </c>
      <c r="Q55" s="169">
        <v>-1472</v>
      </c>
      <c r="R55" s="169">
        <v>-2044</v>
      </c>
      <c r="S55" s="169"/>
    </row>
    <row r="56" spans="1:19" s="59" customFormat="1" ht="11.25" customHeight="1" x14ac:dyDescent="0.3">
      <c r="A56" s="116" t="s">
        <v>132</v>
      </c>
      <c r="B56" s="14">
        <v>-11252</v>
      </c>
      <c r="C56" s="14">
        <v>-15006</v>
      </c>
      <c r="D56" s="114">
        <f t="shared" si="1"/>
        <v>-0.25016660002665603</v>
      </c>
      <c r="E56" s="14">
        <v>-11252</v>
      </c>
      <c r="F56" s="114">
        <f t="shared" si="2"/>
        <v>0</v>
      </c>
      <c r="G56" s="117">
        <v>55</v>
      </c>
      <c r="H56" s="14">
        <v>-11252</v>
      </c>
      <c r="I56" s="14">
        <v>-15006</v>
      </c>
      <c r="J56" s="114">
        <f t="shared" si="3"/>
        <v>-0.25016660002665603</v>
      </c>
      <c r="K56" s="118">
        <v>56</v>
      </c>
      <c r="L56" s="169"/>
      <c r="M56" s="169">
        <v>-15006</v>
      </c>
      <c r="N56" s="169">
        <v>-15006</v>
      </c>
      <c r="O56" s="169">
        <v>-15006</v>
      </c>
      <c r="P56" s="169">
        <v>0</v>
      </c>
      <c r="Q56" s="169">
        <v>-11252</v>
      </c>
      <c r="R56" s="169">
        <v>-11252</v>
      </c>
      <c r="S56" s="169"/>
    </row>
    <row r="57" spans="1:19" s="60" customFormat="1" x14ac:dyDescent="0.3">
      <c r="A57" s="116" t="s">
        <v>171</v>
      </c>
      <c r="B57" s="14">
        <v>3806</v>
      </c>
      <c r="C57" s="14">
        <v>430155</v>
      </c>
      <c r="D57" s="114">
        <f t="shared" si="1"/>
        <v>-0.99115202659506452</v>
      </c>
      <c r="E57" s="14">
        <v>3806</v>
      </c>
      <c r="F57" s="114">
        <f t="shared" si="2"/>
        <v>0</v>
      </c>
      <c r="G57" s="117">
        <v>56</v>
      </c>
      <c r="H57" s="14">
        <v>3806</v>
      </c>
      <c r="I57" s="14">
        <v>210925</v>
      </c>
      <c r="J57" s="114">
        <f t="shared" si="3"/>
        <v>-0.98195567144719687</v>
      </c>
      <c r="K57" s="118">
        <v>57</v>
      </c>
      <c r="L57" s="169">
        <v>0</v>
      </c>
      <c r="M57" s="169">
        <v>0</v>
      </c>
      <c r="N57" s="169">
        <v>430155</v>
      </c>
      <c r="O57" s="169">
        <v>210925</v>
      </c>
      <c r="P57" s="169">
        <v>3806</v>
      </c>
      <c r="Q57" s="169">
        <v>3806</v>
      </c>
      <c r="R57" s="169">
        <v>3806</v>
      </c>
      <c r="S57" s="169"/>
    </row>
    <row r="58" spans="1:19" s="59" customFormat="1" ht="11.25" customHeight="1" x14ac:dyDescent="0.3">
      <c r="A58" s="116" t="s">
        <v>197</v>
      </c>
      <c r="B58" s="14">
        <v>0</v>
      </c>
      <c r="C58" s="14">
        <v>0</v>
      </c>
      <c r="D58" s="114" t="str">
        <f t="shared" si="1"/>
        <v>n.a.</v>
      </c>
      <c r="E58" s="14">
        <v>0</v>
      </c>
      <c r="F58" s="114" t="str">
        <f t="shared" si="2"/>
        <v>n.a.</v>
      </c>
      <c r="G58" s="117">
        <v>57</v>
      </c>
      <c r="H58" s="14">
        <v>0</v>
      </c>
      <c r="I58" s="14">
        <v>226632</v>
      </c>
      <c r="J58" s="114">
        <f t="shared" si="3"/>
        <v>-1</v>
      </c>
      <c r="K58" s="118">
        <v>58</v>
      </c>
      <c r="L58" s="169"/>
      <c r="M58" s="169"/>
      <c r="N58" s="169"/>
      <c r="O58" s="169">
        <v>226632</v>
      </c>
      <c r="P58" s="169">
        <v>0</v>
      </c>
      <c r="Q58" s="169">
        <v>0</v>
      </c>
      <c r="R58" s="169">
        <v>0</v>
      </c>
      <c r="S58" s="169"/>
    </row>
    <row r="59" spans="1:19" s="59" customFormat="1" ht="11.25" customHeight="1" x14ac:dyDescent="0.3">
      <c r="A59" s="116" t="s">
        <v>222</v>
      </c>
      <c r="B59" s="14">
        <v>-6749</v>
      </c>
      <c r="C59" s="14">
        <v>0</v>
      </c>
      <c r="D59" s="114" t="s">
        <v>139</v>
      </c>
      <c r="E59" s="14">
        <v>0</v>
      </c>
      <c r="F59" s="114" t="str">
        <f t="shared" si="2"/>
        <v>n.a.</v>
      </c>
      <c r="G59" s="117">
        <v>58</v>
      </c>
      <c r="H59" s="14">
        <v>-6749</v>
      </c>
      <c r="I59" s="14">
        <v>0</v>
      </c>
      <c r="J59" s="114" t="str">
        <f t="shared" si="3"/>
        <v>n.a.</v>
      </c>
      <c r="K59" s="118">
        <v>59</v>
      </c>
      <c r="L59" s="169"/>
      <c r="M59" s="169"/>
      <c r="N59" s="169"/>
      <c r="O59" s="169"/>
      <c r="P59" s="169"/>
      <c r="Q59" s="169"/>
      <c r="R59" s="169">
        <v>-6749</v>
      </c>
      <c r="S59" s="169"/>
    </row>
    <row r="60" spans="1:19" s="60" customFormat="1" x14ac:dyDescent="0.3">
      <c r="A60" s="119" t="s">
        <v>114</v>
      </c>
      <c r="B60" s="117">
        <f>SUM(B53:B59)</f>
        <v>274279</v>
      </c>
      <c r="C60" s="117">
        <f>SUM(C53:C59)</f>
        <v>563315</v>
      </c>
      <c r="D60" s="114">
        <v>-0.51309835527191705</v>
      </c>
      <c r="E60" s="117">
        <f>SUM(E53:E59)</f>
        <v>345970</v>
      </c>
      <c r="F60" s="121">
        <f t="shared" si="2"/>
        <v>-0.20721738879093565</v>
      </c>
      <c r="G60" s="117">
        <v>59</v>
      </c>
      <c r="H60" s="117">
        <f>SUM(H53:H59)</f>
        <v>274279</v>
      </c>
      <c r="I60" s="117">
        <f>SUM(I53:I59)</f>
        <v>494897</v>
      </c>
      <c r="J60" s="120">
        <f t="shared" si="3"/>
        <v>-0.44578568873927304</v>
      </c>
      <c r="K60" s="118">
        <v>60</v>
      </c>
      <c r="L60" s="170">
        <f t="shared" ref="L60:R60" si="11">SUM(L53:L59)</f>
        <v>56307</v>
      </c>
      <c r="M60" s="170">
        <f t="shared" si="11"/>
        <v>147073</v>
      </c>
      <c r="N60" s="170">
        <f t="shared" si="11"/>
        <v>563315</v>
      </c>
      <c r="O60" s="170">
        <f t="shared" si="11"/>
        <v>494897</v>
      </c>
      <c r="P60" s="170">
        <f t="shared" si="11"/>
        <v>-66431</v>
      </c>
      <c r="Q60" s="170">
        <f t="shared" si="11"/>
        <v>345970</v>
      </c>
      <c r="R60" s="170">
        <f t="shared" si="11"/>
        <v>274279</v>
      </c>
      <c r="S60" s="170"/>
    </row>
    <row r="61" spans="1:19" s="59" customFormat="1" ht="4.2" customHeight="1" x14ac:dyDescent="0.3">
      <c r="A61" s="48"/>
      <c r="B61" s="117"/>
      <c r="C61" s="117"/>
      <c r="D61" s="121"/>
      <c r="E61" s="117"/>
      <c r="F61" s="120"/>
      <c r="G61" s="117">
        <v>60</v>
      </c>
      <c r="H61" s="117"/>
      <c r="I61" s="117"/>
      <c r="J61" s="120"/>
      <c r="K61" s="118">
        <v>61</v>
      </c>
      <c r="L61" s="170"/>
      <c r="M61" s="170"/>
      <c r="N61" s="170"/>
      <c r="O61" s="170"/>
      <c r="P61" s="170"/>
      <c r="Q61" s="170"/>
      <c r="R61" s="170"/>
      <c r="S61" s="170"/>
    </row>
    <row r="62" spans="1:19" s="60" customFormat="1" x14ac:dyDescent="0.3">
      <c r="A62" s="27" t="s">
        <v>133</v>
      </c>
      <c r="B62" s="111">
        <v>-299</v>
      </c>
      <c r="C62" s="111">
        <v>-69</v>
      </c>
      <c r="D62" s="22">
        <v>3.333333333333333</v>
      </c>
      <c r="E62" s="111">
        <v>-241</v>
      </c>
      <c r="F62" s="22">
        <f t="shared" si="2"/>
        <v>0.24066390041493779</v>
      </c>
      <c r="G62" s="117">
        <v>61</v>
      </c>
      <c r="H62" s="111">
        <v>-299</v>
      </c>
      <c r="I62" s="111">
        <v>752</v>
      </c>
      <c r="J62" s="22">
        <f t="shared" si="3"/>
        <v>-1.3976063829787235</v>
      </c>
      <c r="K62" s="118">
        <v>62</v>
      </c>
      <c r="L62" s="168">
        <v>0</v>
      </c>
      <c r="M62" s="168">
        <v>227</v>
      </c>
      <c r="N62" s="168">
        <v>-69</v>
      </c>
      <c r="O62" s="168">
        <v>752</v>
      </c>
      <c r="P62" s="168">
        <v>-869</v>
      </c>
      <c r="Q62" s="168">
        <v>-241</v>
      </c>
      <c r="R62" s="168">
        <v>-299</v>
      </c>
      <c r="S62" s="168"/>
    </row>
    <row r="63" spans="1:19" s="81" customFormat="1" ht="5.4" customHeight="1" outlineLevel="1" collapsed="1" x14ac:dyDescent="0.3">
      <c r="A63" s="62"/>
      <c r="B63" s="117"/>
      <c r="C63" s="117"/>
      <c r="D63" s="117"/>
      <c r="E63" s="117"/>
      <c r="F63" s="121"/>
      <c r="G63" s="117"/>
      <c r="H63" s="117"/>
      <c r="I63" s="117"/>
      <c r="J63" s="122"/>
      <c r="K63" s="118"/>
      <c r="L63" s="170"/>
      <c r="M63" s="170"/>
      <c r="N63" s="170"/>
      <c r="O63" s="170"/>
      <c r="P63" s="170"/>
      <c r="Q63" s="170"/>
      <c r="R63" s="170"/>
      <c r="S63" s="170"/>
    </row>
    <row r="64" spans="1:19" s="81" customFormat="1" ht="11.25" customHeight="1" outlineLevel="1" collapsed="1" x14ac:dyDescent="0.3">
      <c r="A64" s="27" t="s">
        <v>172</v>
      </c>
      <c r="B64" s="111">
        <f>B42+B50+B60+B62</f>
        <v>141220.90067999999</v>
      </c>
      <c r="C64" s="111">
        <f>C42+C50+C60+C62</f>
        <v>136667</v>
      </c>
      <c r="D64" s="22">
        <v>3.3321143216723748E-2</v>
      </c>
      <c r="E64" s="111">
        <f>E42+E50+E60+E62</f>
        <v>190590</v>
      </c>
      <c r="F64" s="123">
        <f t="shared" si="2"/>
        <v>-0.25903299921297029</v>
      </c>
      <c r="G64" s="117">
        <v>63</v>
      </c>
      <c r="H64" s="111">
        <f>H42+H50+H60+H62</f>
        <v>141220.90067999999</v>
      </c>
      <c r="I64" s="111">
        <f>I42+I50+I60+I62</f>
        <v>680</v>
      </c>
      <c r="J64" s="22">
        <f t="shared" si="3"/>
        <v>206.67779511764704</v>
      </c>
      <c r="K64" s="118">
        <v>64</v>
      </c>
      <c r="L64" s="168">
        <f t="shared" ref="L64:R64" si="12">L42+L50+L60+L62</f>
        <v>-6444</v>
      </c>
      <c r="M64" s="168">
        <f t="shared" si="12"/>
        <v>-14747</v>
      </c>
      <c r="N64" s="168">
        <f t="shared" si="12"/>
        <v>136667</v>
      </c>
      <c r="O64" s="168">
        <f t="shared" si="12"/>
        <v>680</v>
      </c>
      <c r="P64" s="168">
        <f t="shared" si="12"/>
        <v>-21567</v>
      </c>
      <c r="Q64" s="168">
        <f t="shared" si="12"/>
        <v>190590</v>
      </c>
      <c r="R64" s="168">
        <f t="shared" si="12"/>
        <v>141220.90067999999</v>
      </c>
      <c r="S64" s="168"/>
    </row>
    <row r="65" spans="1:19" x14ac:dyDescent="0.3">
      <c r="A65" s="48"/>
      <c r="B65" s="117"/>
      <c r="C65" s="117"/>
      <c r="D65" s="117"/>
      <c r="E65" s="117"/>
      <c r="F65" s="120"/>
      <c r="G65" s="117">
        <v>64</v>
      </c>
      <c r="H65" s="117"/>
      <c r="I65" s="117"/>
      <c r="J65" s="120"/>
      <c r="K65" s="118">
        <v>65</v>
      </c>
      <c r="L65" s="170"/>
      <c r="M65" s="170"/>
      <c r="N65" s="170"/>
      <c r="O65" s="170"/>
      <c r="P65" s="170"/>
      <c r="Q65" s="170"/>
      <c r="R65" s="170"/>
      <c r="S65" s="170"/>
    </row>
    <row r="66" spans="1:19" x14ac:dyDescent="0.3">
      <c r="A66" s="27" t="s">
        <v>115</v>
      </c>
      <c r="B66" s="111">
        <v>38465</v>
      </c>
      <c r="C66" s="111">
        <v>37785</v>
      </c>
      <c r="D66" s="123">
        <v>1.7996559481275654E-2</v>
      </c>
      <c r="E66" s="111">
        <v>38465</v>
      </c>
      <c r="F66" s="123">
        <f t="shared" si="2"/>
        <v>0</v>
      </c>
      <c r="G66" s="117">
        <v>65</v>
      </c>
      <c r="H66" s="111">
        <v>38465</v>
      </c>
      <c r="I66" s="111">
        <v>37785</v>
      </c>
      <c r="J66" s="22">
        <f t="shared" si="3"/>
        <v>1.7996559481275654E-2</v>
      </c>
      <c r="K66" s="118">
        <v>66</v>
      </c>
      <c r="L66" s="168">
        <v>37785</v>
      </c>
      <c r="M66" s="168">
        <v>37785</v>
      </c>
      <c r="N66" s="168">
        <v>37785</v>
      </c>
      <c r="O66" s="168">
        <v>37785</v>
      </c>
      <c r="P66" s="168">
        <v>38465</v>
      </c>
      <c r="Q66" s="168">
        <v>38465</v>
      </c>
      <c r="R66" s="168">
        <v>38465</v>
      </c>
      <c r="S66" s="168"/>
    </row>
    <row r="67" spans="1:19" x14ac:dyDescent="0.3">
      <c r="A67" s="27" t="s">
        <v>116</v>
      </c>
      <c r="B67" s="111">
        <f>B64+B66</f>
        <v>179685.90067999999</v>
      </c>
      <c r="C67" s="111">
        <f>C64+C66</f>
        <v>174452</v>
      </c>
      <c r="D67" s="123">
        <v>3.0001952858092595E-2</v>
      </c>
      <c r="E67" s="111">
        <f>E64+E66</f>
        <v>229055</v>
      </c>
      <c r="F67" s="123">
        <f t="shared" si="2"/>
        <v>-0.21553382078540095</v>
      </c>
      <c r="G67" s="117">
        <v>66</v>
      </c>
      <c r="H67" s="111">
        <f>H64+H66</f>
        <v>179685.90067999999</v>
      </c>
      <c r="I67" s="111">
        <f>I64+I66</f>
        <v>38465</v>
      </c>
      <c r="J67" s="22">
        <f t="shared" si="3"/>
        <v>3.6714129905108539</v>
      </c>
      <c r="K67" s="118">
        <v>67</v>
      </c>
      <c r="L67" s="168">
        <v>31342</v>
      </c>
      <c r="M67" s="168">
        <v>22584</v>
      </c>
      <c r="N67" s="168">
        <v>174452</v>
      </c>
      <c r="O67" s="168">
        <v>38465</v>
      </c>
      <c r="P67" s="168">
        <v>16898</v>
      </c>
      <c r="Q67" s="168">
        <v>229055</v>
      </c>
      <c r="R67" s="168">
        <v>179685.90067999996</v>
      </c>
      <c r="S67" s="168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X47"/>
  <sheetViews>
    <sheetView showGridLines="0" zoomScale="99" zoomScaleNormal="9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9.75" customHeight="1" outlineLevelCol="1" x14ac:dyDescent="0.4"/>
  <cols>
    <col min="1" max="1" width="41.4140625" customWidth="1"/>
    <col min="2" max="6" width="8.08203125" customWidth="1"/>
    <col min="7" max="7" width="1" style="29" customWidth="1"/>
    <col min="8" max="10" width="8.08203125" customWidth="1"/>
    <col min="11" max="11" width="1" style="29" customWidth="1"/>
    <col min="12" max="16" width="8.08203125" customWidth="1"/>
    <col min="17" max="19" width="8.08203125" customWidth="1" outlineLevel="1"/>
    <col min="20" max="20" width="1" style="29" customWidth="1"/>
    <col min="21" max="24" width="8.08203125" customWidth="1"/>
  </cols>
  <sheetData>
    <row r="1" spans="1:24" ht="28.2" customHeight="1" x14ac:dyDescent="0.4">
      <c r="A1" s="32" t="s">
        <v>214</v>
      </c>
      <c r="B1" s="16" t="s">
        <v>204</v>
      </c>
      <c r="C1" s="16" t="s">
        <v>123</v>
      </c>
      <c r="D1" s="99" t="s">
        <v>134</v>
      </c>
      <c r="E1" s="16" t="s">
        <v>0</v>
      </c>
      <c r="F1" s="99" t="s">
        <v>134</v>
      </c>
      <c r="G1" s="97">
        <v>1</v>
      </c>
      <c r="H1" s="18" t="s">
        <v>215</v>
      </c>
      <c r="I1" s="18" t="s">
        <v>216</v>
      </c>
      <c r="J1" s="18" t="s">
        <v>134</v>
      </c>
      <c r="K1" s="97">
        <v>1</v>
      </c>
      <c r="L1" s="16" t="s">
        <v>0</v>
      </c>
      <c r="M1" s="16" t="s">
        <v>122</v>
      </c>
      <c r="N1" s="16" t="s">
        <v>123</v>
      </c>
      <c r="O1" s="16" t="s">
        <v>124</v>
      </c>
      <c r="P1" s="16" t="s">
        <v>202</v>
      </c>
      <c r="Q1" s="16" t="s">
        <v>203</v>
      </c>
      <c r="R1" s="16" t="s">
        <v>204</v>
      </c>
      <c r="S1" s="16" t="s">
        <v>205</v>
      </c>
      <c r="T1" s="97"/>
      <c r="U1" s="18">
        <v>2018</v>
      </c>
      <c r="V1" s="18">
        <v>2019</v>
      </c>
      <c r="W1" s="18">
        <v>2020</v>
      </c>
      <c r="X1" s="18">
        <v>2021</v>
      </c>
    </row>
    <row r="2" spans="1:24" ht="9.75" customHeight="1" x14ac:dyDescent="0.4">
      <c r="A2" s="48"/>
      <c r="B2" s="14"/>
      <c r="C2" s="14"/>
      <c r="D2" s="9" t="s">
        <v>121</v>
      </c>
      <c r="E2" s="14"/>
      <c r="F2" s="9" t="s">
        <v>121</v>
      </c>
      <c r="G2" s="33">
        <v>2</v>
      </c>
      <c r="H2" s="14"/>
      <c r="I2" s="14"/>
      <c r="J2" s="20" t="s">
        <v>121</v>
      </c>
      <c r="K2" s="33">
        <v>2</v>
      </c>
      <c r="L2" s="14"/>
      <c r="M2" s="14"/>
      <c r="N2" s="14"/>
      <c r="O2" s="14"/>
      <c r="P2" s="14"/>
      <c r="Q2" s="14"/>
      <c r="R2" s="14"/>
      <c r="S2" s="14"/>
      <c r="T2" s="33"/>
      <c r="U2" s="14"/>
      <c r="V2" s="14"/>
      <c r="W2" s="14"/>
      <c r="X2" s="14"/>
    </row>
    <row r="3" spans="1:24" ht="9.75" customHeight="1" x14ac:dyDescent="0.4">
      <c r="A3" s="124" t="s">
        <v>135</v>
      </c>
      <c r="B3" s="2"/>
      <c r="C3" s="2"/>
      <c r="D3" s="125"/>
      <c r="E3" s="2"/>
      <c r="F3" s="125"/>
      <c r="G3" s="20">
        <v>3</v>
      </c>
      <c r="H3" s="2"/>
      <c r="I3" s="2"/>
      <c r="J3" s="125" t="s">
        <v>121</v>
      </c>
      <c r="K3" s="20">
        <v>3</v>
      </c>
      <c r="L3" s="2"/>
      <c r="M3" s="2"/>
      <c r="N3" s="2"/>
      <c r="O3" s="2"/>
      <c r="P3" s="2"/>
      <c r="Q3" s="2"/>
      <c r="R3" s="2"/>
      <c r="S3" s="2"/>
      <c r="T3" s="20"/>
      <c r="U3" s="2"/>
      <c r="V3" s="2"/>
      <c r="W3" s="2"/>
      <c r="X3" s="2"/>
    </row>
    <row r="4" spans="1:24" ht="9.75" customHeight="1" x14ac:dyDescent="0.4">
      <c r="A4" s="48" t="s">
        <v>78</v>
      </c>
      <c r="B4" s="13">
        <v>434.41932309532348</v>
      </c>
      <c r="C4" s="13">
        <v>391.79355647613556</v>
      </c>
      <c r="D4" s="25">
        <f>IFERROR($B4/C4-1,"n.a.")</f>
        <v>0.10879649732520358</v>
      </c>
      <c r="E4" s="13">
        <v>322.39040510635465</v>
      </c>
      <c r="F4" s="25">
        <f>IFERROR($B4/E4-1,"n.a.")</f>
        <v>0.34749457866778366</v>
      </c>
      <c r="G4" s="20">
        <v>4</v>
      </c>
      <c r="H4" s="13">
        <v>1101.1869617253376</v>
      </c>
      <c r="I4" s="13">
        <v>1104.9608395981966</v>
      </c>
      <c r="J4" s="126">
        <v>-3.4153951322214438E-3</v>
      </c>
      <c r="K4" s="3">
        <v>4</v>
      </c>
      <c r="L4" s="127">
        <v>322.39040510635465</v>
      </c>
      <c r="M4" s="127">
        <v>390.7768780157063</v>
      </c>
      <c r="N4" s="127">
        <v>391.79355647613556</v>
      </c>
      <c r="O4" s="127">
        <v>351.43488002215736</v>
      </c>
      <c r="P4" s="127">
        <v>293.94475871420906</v>
      </c>
      <c r="Q4" s="127">
        <v>372.822879915805</v>
      </c>
      <c r="R4" s="127">
        <v>434.41932309532348</v>
      </c>
      <c r="S4" s="127"/>
      <c r="T4" s="127"/>
      <c r="U4" s="127">
        <v>499.51000000000005</v>
      </c>
      <c r="V4" s="127">
        <v>722.8420000000001</v>
      </c>
      <c r="W4" s="127">
        <v>1002.4826088211361</v>
      </c>
      <c r="X4" s="127">
        <v>1456.3957196203537</v>
      </c>
    </row>
    <row r="5" spans="1:24" ht="9.75" customHeight="1" x14ac:dyDescent="0.4">
      <c r="A5" s="48" t="s">
        <v>3</v>
      </c>
      <c r="B5" s="13">
        <v>267.90565540103643</v>
      </c>
      <c r="C5" s="13">
        <v>288.18580935532458</v>
      </c>
      <c r="D5" s="126">
        <f>IFERROR($B5/C5-1,"n.a.")</f>
        <v>-7.0371799359778109E-2</v>
      </c>
      <c r="E5" s="13">
        <v>225.59071922581148</v>
      </c>
      <c r="F5" s="126">
        <f>IFERROR($B5/E5-1,"n.a.")</f>
        <v>0.18757392290091768</v>
      </c>
      <c r="G5" s="128">
        <v>5</v>
      </c>
      <c r="H5" s="13">
        <v>793.41955258992107</v>
      </c>
      <c r="I5" s="13">
        <v>790.45404464702654</v>
      </c>
      <c r="J5" s="126">
        <v>3.7516512983608585E-3</v>
      </c>
      <c r="K5" s="3">
        <v>5</v>
      </c>
      <c r="L5" s="127">
        <v>225.59071922581148</v>
      </c>
      <c r="M5" s="127">
        <v>276.67751606589047</v>
      </c>
      <c r="N5" s="127">
        <v>288.18580935532458</v>
      </c>
      <c r="O5" s="127">
        <v>276.12809689112288</v>
      </c>
      <c r="P5" s="127">
        <v>241.19420553768663</v>
      </c>
      <c r="Q5" s="127">
        <v>284.3196916511979</v>
      </c>
      <c r="R5" s="127">
        <v>267.90565540103643</v>
      </c>
      <c r="S5" s="127"/>
      <c r="T5" s="127"/>
      <c r="U5" s="127">
        <v>371.53600000000006</v>
      </c>
      <c r="V5" s="127">
        <v>506.57503628952122</v>
      </c>
      <c r="W5" s="127">
        <v>718.04510289976179</v>
      </c>
      <c r="X5" s="127">
        <v>1066.5821415381497</v>
      </c>
    </row>
    <row r="6" spans="1:24" ht="4.2" customHeight="1" x14ac:dyDescent="0.4">
      <c r="A6" s="62"/>
      <c r="B6" s="14"/>
      <c r="C6" s="14"/>
      <c r="D6" s="9"/>
      <c r="E6" s="14">
        <v>0</v>
      </c>
      <c r="F6" s="9" t="s">
        <v>121</v>
      </c>
      <c r="G6" s="128">
        <v>6</v>
      </c>
      <c r="H6" s="14"/>
      <c r="I6" s="14"/>
      <c r="J6" s="9"/>
      <c r="K6" s="3">
        <v>6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9.75" customHeight="1" x14ac:dyDescent="0.4">
      <c r="A7" s="48" t="s">
        <v>4</v>
      </c>
      <c r="B7" s="13">
        <v>59.397516546313973</v>
      </c>
      <c r="C7" s="13">
        <v>79.474596802063431</v>
      </c>
      <c r="D7" s="126">
        <f t="shared" ref="D7" si="0">IFERROR($B7/C7-1,"n.a.")</f>
        <v>-0.25262261230154726</v>
      </c>
      <c r="E7" s="13">
        <v>65.582366981295749</v>
      </c>
      <c r="F7" s="126">
        <f t="shared" ref="F7" si="1">IFERROR($B7/E7-1,"n.a.")</f>
        <v>-9.4306605870838833E-2</v>
      </c>
      <c r="G7" s="20">
        <v>7</v>
      </c>
      <c r="H7" s="13">
        <v>188.96729267172066</v>
      </c>
      <c r="I7" s="13">
        <v>218.74388626891044</v>
      </c>
      <c r="J7" s="126">
        <v>-0.13612537522801549</v>
      </c>
      <c r="K7" s="3">
        <v>7</v>
      </c>
      <c r="L7" s="127">
        <v>65.582366981295749</v>
      </c>
      <c r="M7" s="127">
        <v>73.686922485551278</v>
      </c>
      <c r="N7" s="127">
        <v>79.474596802063431</v>
      </c>
      <c r="O7" s="127">
        <v>76.116280487044804</v>
      </c>
      <c r="P7" s="127">
        <v>60.011287582348075</v>
      </c>
      <c r="Q7" s="127">
        <v>69.558488543058601</v>
      </c>
      <c r="R7" s="127">
        <v>59.397516546313973</v>
      </c>
      <c r="S7" s="127"/>
      <c r="T7" s="127"/>
      <c r="U7" s="127">
        <v>106.03126538000004</v>
      </c>
      <c r="V7" s="127">
        <v>133.64819761990793</v>
      </c>
      <c r="W7" s="127">
        <v>238.99802235228154</v>
      </c>
      <c r="X7" s="127">
        <v>294.86016675595545</v>
      </c>
    </row>
    <row r="8" spans="1:24" ht="16.8" x14ac:dyDescent="0.4">
      <c r="A8" s="129" t="s">
        <v>68</v>
      </c>
      <c r="B8" s="130">
        <v>0.22171057366220939</v>
      </c>
      <c r="C8" s="130">
        <v>0.27577553863546972</v>
      </c>
      <c r="D8" s="161">
        <f>IFERROR(ROUND(($B8-C8)*100,1),"")</f>
        <v>-5.4</v>
      </c>
      <c r="E8" s="130">
        <v>0.29071394074349843</v>
      </c>
      <c r="F8" s="161">
        <f>IFERROR(ROUND(($B8-E8)*100,1),"")</f>
        <v>-6.9</v>
      </c>
      <c r="G8" s="20">
        <v>8</v>
      </c>
      <c r="H8" s="130">
        <v>0.23816818233793691</v>
      </c>
      <c r="I8" s="130">
        <v>0.27673194634178827</v>
      </c>
      <c r="J8" s="161">
        <v>-3.9</v>
      </c>
      <c r="K8" s="3">
        <v>8</v>
      </c>
      <c r="L8" s="130">
        <v>0.29071394074349843</v>
      </c>
      <c r="M8" s="130">
        <v>0.26632783007927108</v>
      </c>
      <c r="N8" s="130">
        <v>0.27577553863546972</v>
      </c>
      <c r="O8" s="130">
        <v>0.27565568786380112</v>
      </c>
      <c r="P8" s="130">
        <v>0.2488089937673536</v>
      </c>
      <c r="Q8" s="130">
        <v>0.24464886036944861</v>
      </c>
      <c r="R8" s="130">
        <v>0.22171057366220939</v>
      </c>
      <c r="S8" s="130"/>
      <c r="T8" s="130"/>
      <c r="U8" s="130">
        <v>0.28538624892338837</v>
      </c>
      <c r="V8" s="130">
        <v>0.2638270503790171</v>
      </c>
      <c r="W8" s="130">
        <v>0.33284541790913846</v>
      </c>
      <c r="X8" s="130">
        <v>0.27645331313229082</v>
      </c>
    </row>
    <row r="9" spans="1:24" ht="7.8" customHeight="1" x14ac:dyDescent="0.4">
      <c r="A9" s="62"/>
      <c r="B9" s="14"/>
      <c r="C9" s="14"/>
      <c r="D9" s="20" t="s">
        <v>121</v>
      </c>
      <c r="E9" s="14"/>
      <c r="F9" s="20" t="s">
        <v>121</v>
      </c>
      <c r="G9" s="20">
        <v>9</v>
      </c>
      <c r="H9" s="14"/>
      <c r="I9" s="14"/>
      <c r="J9" s="20"/>
      <c r="K9" s="3">
        <v>9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9.75" customHeight="1" x14ac:dyDescent="0.4">
      <c r="A10" s="48" t="s">
        <v>127</v>
      </c>
      <c r="B10" s="13">
        <v>62.65423781343258</v>
      </c>
      <c r="C10" s="13">
        <v>75.475151005740003</v>
      </c>
      <c r="D10" s="126">
        <f t="shared" ref="D10" si="2">IFERROR($B10/C10-1,"n.a.")</f>
        <v>-0.16986932813598976</v>
      </c>
      <c r="E10" s="13">
        <v>59.253525911568772</v>
      </c>
      <c r="F10" s="126">
        <f t="shared" ref="F10" si="3">IFERROR($B10/E10-1,"n.a.")</f>
        <v>5.7392566088625641E-2</v>
      </c>
      <c r="G10" s="20">
        <v>10</v>
      </c>
      <c r="H10" s="13">
        <v>195.35118254323979</v>
      </c>
      <c r="I10" s="13">
        <v>203.20557156233187</v>
      </c>
      <c r="J10" s="126">
        <v>-3.8652429452126547E-2</v>
      </c>
      <c r="K10" s="3">
        <v>10</v>
      </c>
      <c r="L10" s="13">
        <v>59.253525911568772</v>
      </c>
      <c r="M10" s="13">
        <v>68.47689464502308</v>
      </c>
      <c r="N10" s="13">
        <v>75.475151005740003</v>
      </c>
      <c r="O10" s="13">
        <v>75.132190181546079</v>
      </c>
      <c r="P10" s="13">
        <v>65.307873554993208</v>
      </c>
      <c r="Q10" s="13">
        <v>67.389071174813992</v>
      </c>
      <c r="R10" s="13">
        <v>62.65423781343258</v>
      </c>
      <c r="S10" s="13"/>
      <c r="T10" s="13"/>
      <c r="U10" s="13">
        <v>91.640350300000037</v>
      </c>
      <c r="V10" s="13">
        <v>122.26154663711698</v>
      </c>
      <c r="W10" s="13">
        <v>231.44327695052368</v>
      </c>
      <c r="X10" s="13">
        <v>278.33776174387799</v>
      </c>
    </row>
    <row r="11" spans="1:24" ht="16.8" x14ac:dyDescent="0.4">
      <c r="A11" s="129" t="s">
        <v>71</v>
      </c>
      <c r="B11" s="130">
        <v>0.23386679806980359</v>
      </c>
      <c r="C11" s="130">
        <v>0.26189752776022834</v>
      </c>
      <c r="D11" s="161">
        <f>IFERROR(ROUND(($B11-C11)*100,1),"")</f>
        <v>-2.8</v>
      </c>
      <c r="E11" s="130">
        <v>0.26265941309516933</v>
      </c>
      <c r="F11" s="161">
        <f>IFERROR(ROUND(($B11-E11)*100,1),"")</f>
        <v>-2.9</v>
      </c>
      <c r="G11" s="20">
        <v>11</v>
      </c>
      <c r="H11" s="130">
        <v>0.24621422790195222</v>
      </c>
      <c r="I11" s="130">
        <v>0.25707449147543082</v>
      </c>
      <c r="J11" s="161">
        <v>-1.1000000000000001</v>
      </c>
      <c r="K11" s="3">
        <v>11</v>
      </c>
      <c r="L11" s="130">
        <v>0.26265941309516933</v>
      </c>
      <c r="M11" s="130">
        <v>0.24749714258933631</v>
      </c>
      <c r="N11" s="130">
        <v>0.26189752776022834</v>
      </c>
      <c r="O11" s="130">
        <v>0.27209179734857131</v>
      </c>
      <c r="P11" s="130">
        <v>0.27076883298006443</v>
      </c>
      <c r="Q11" s="130">
        <v>0.23701865594834209</v>
      </c>
      <c r="R11" s="130">
        <v>0.23386679806980359</v>
      </c>
      <c r="S11" s="130"/>
      <c r="T11" s="130"/>
      <c r="U11" s="130">
        <v>0.24665268049394951</v>
      </c>
      <c r="V11" s="130">
        <v>0.24134933204099152</v>
      </c>
      <c r="W11" s="130">
        <v>0.32232414929906278</v>
      </c>
      <c r="X11" s="130">
        <v>0.2609623308922826</v>
      </c>
    </row>
    <row r="12" spans="1:24" ht="7.8" customHeight="1" x14ac:dyDescent="0.4">
      <c r="A12" s="62"/>
      <c r="B12" s="14"/>
      <c r="C12" s="14"/>
      <c r="D12" s="9" t="s">
        <v>121</v>
      </c>
      <c r="E12" s="14"/>
      <c r="F12" s="9" t="s">
        <v>121</v>
      </c>
      <c r="G12" s="128">
        <v>12</v>
      </c>
      <c r="H12" s="14"/>
      <c r="I12" s="14"/>
      <c r="J12" s="9"/>
      <c r="K12" s="3">
        <v>12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9.75" customHeight="1" x14ac:dyDescent="0.4">
      <c r="A13" s="48" t="s">
        <v>50</v>
      </c>
      <c r="B13" s="13">
        <v>2.212188191828929</v>
      </c>
      <c r="C13" s="13">
        <v>15.924198814571154</v>
      </c>
      <c r="D13" s="126">
        <f t="shared" ref="D13" si="4">IFERROR($B13/C13-1,"n.a.")</f>
        <v>-0.86108009466669644</v>
      </c>
      <c r="E13" s="13">
        <v>11.213187346134717</v>
      </c>
      <c r="F13" s="126">
        <f t="shared" ref="F13" si="5">IFERROR($B13/E13-1,"n.a.")</f>
        <v>-0.8027154881531976</v>
      </c>
      <c r="G13" s="20">
        <v>13</v>
      </c>
      <c r="H13" s="13">
        <v>8.6770039562528538</v>
      </c>
      <c r="I13" s="13">
        <v>52.384753686379376</v>
      </c>
      <c r="J13" s="126">
        <v>-0.83436012683764949</v>
      </c>
      <c r="K13" s="3">
        <v>13</v>
      </c>
      <c r="L13" s="13">
        <v>11.213187346134717</v>
      </c>
      <c r="M13" s="13">
        <v>25.247367525673511</v>
      </c>
      <c r="N13" s="13">
        <v>15.924198814571154</v>
      </c>
      <c r="O13" s="13">
        <v>24.33065423545963</v>
      </c>
      <c r="P13" s="13">
        <v>-2.0934818173609062</v>
      </c>
      <c r="Q13" s="13">
        <v>8.5582975817848315</v>
      </c>
      <c r="R13" s="13">
        <v>2.212188191828929</v>
      </c>
      <c r="S13" s="13"/>
      <c r="T13" s="13"/>
      <c r="U13" s="13">
        <v>28.526685340000036</v>
      </c>
      <c r="V13" s="13">
        <v>22.602838490964388</v>
      </c>
      <c r="W13" s="13">
        <v>78.330751659401898</v>
      </c>
      <c r="X13" s="13">
        <v>76.715407921839002</v>
      </c>
    </row>
    <row r="14" spans="1:24" ht="16.8" x14ac:dyDescent="0.4">
      <c r="A14" s="129" t="s">
        <v>73</v>
      </c>
      <c r="B14" s="130">
        <v>8.2573404003638325E-3</v>
      </c>
      <c r="C14" s="130">
        <v>5.5256706949567691E-2</v>
      </c>
      <c r="D14" s="161">
        <f>IFERROR(ROUND(($B14-C14)*100,1),"")</f>
        <v>-4.7</v>
      </c>
      <c r="E14" s="130">
        <v>4.9705889429389853E-2</v>
      </c>
      <c r="F14" s="161">
        <f>IFERROR(ROUND(($B14-E14)*100,1),"")</f>
        <v>-4.0999999999999996</v>
      </c>
      <c r="G14" s="20">
        <v>14</v>
      </c>
      <c r="H14" s="130">
        <v>1.0936211400297522E-2</v>
      </c>
      <c r="I14" s="130">
        <v>6.6271725777267088E-2</v>
      </c>
      <c r="J14" s="161">
        <v>-5.5</v>
      </c>
      <c r="K14" s="3">
        <v>14</v>
      </c>
      <c r="L14" s="130">
        <v>4.9705889429389853E-2</v>
      </c>
      <c r="M14" s="130">
        <v>9.1251966855380021E-2</v>
      </c>
      <c r="N14" s="130">
        <v>5.5256706949567691E-2</v>
      </c>
      <c r="O14" s="130">
        <v>8.8113649097625854E-2</v>
      </c>
      <c r="P14" s="130">
        <v>-8.6796522026471295E-3</v>
      </c>
      <c r="Q14" s="130">
        <v>3.010096673952542E-2</v>
      </c>
      <c r="R14" s="130">
        <v>8.2573404003638325E-3</v>
      </c>
      <c r="S14" s="130"/>
      <c r="T14" s="130"/>
      <c r="U14" s="130">
        <v>7.6780407120709784E-2</v>
      </c>
      <c r="V14" s="130">
        <v>4.461893475154638E-2</v>
      </c>
      <c r="W14" s="130">
        <v>0.10908890171810945</v>
      </c>
      <c r="X14" s="130">
        <v>7.1926394540232447E-2</v>
      </c>
    </row>
    <row r="15" spans="1:24" ht="4.8" customHeight="1" x14ac:dyDescent="0.4">
      <c r="A15" s="62"/>
      <c r="B15" s="14"/>
      <c r="C15" s="14"/>
      <c r="D15" s="20"/>
      <c r="E15" s="14"/>
      <c r="F15" s="20"/>
      <c r="G15" s="20">
        <v>15</v>
      </c>
      <c r="H15" s="14"/>
      <c r="I15" s="14"/>
      <c r="J15" s="20"/>
      <c r="K15" s="3">
        <v>15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9.75" customHeight="1" x14ac:dyDescent="0.4">
      <c r="A16" s="124" t="s">
        <v>136</v>
      </c>
      <c r="B16" s="12"/>
      <c r="C16" s="12"/>
      <c r="D16" s="132"/>
      <c r="E16" s="12"/>
      <c r="F16" s="132"/>
      <c r="G16" s="128">
        <v>16</v>
      </c>
      <c r="H16" s="12"/>
      <c r="I16" s="12"/>
      <c r="J16" s="132" t="s">
        <v>121</v>
      </c>
      <c r="K16" s="3">
        <v>16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10.8" customHeight="1" x14ac:dyDescent="0.4">
      <c r="A17" s="116" t="s">
        <v>77</v>
      </c>
      <c r="B17" s="13">
        <v>757.9476528360949</v>
      </c>
      <c r="C17" s="13">
        <v>565.53559900000005</v>
      </c>
      <c r="D17" s="126">
        <f t="shared" ref="D17:D19" si="6">IFERROR($B17/C17-1,"n.a.")</f>
        <v>0.34022978248641578</v>
      </c>
      <c r="E17" s="13">
        <v>458.94971128999998</v>
      </c>
      <c r="F17" s="126">
        <f t="shared" ref="F17:F19" si="7">IFERROR($B17/E17-1,"n.a.")</f>
        <v>0.65148301478539294</v>
      </c>
      <c r="G17" s="20">
        <v>17</v>
      </c>
      <c r="H17" s="13">
        <v>757.9476528360949</v>
      </c>
      <c r="I17" s="13">
        <v>565.53559900000005</v>
      </c>
      <c r="J17" s="126">
        <v>0.34022978248641578</v>
      </c>
      <c r="K17" s="3">
        <v>17</v>
      </c>
      <c r="L17" s="14">
        <v>458.94971128999998</v>
      </c>
      <c r="M17" s="14">
        <v>519.54</v>
      </c>
      <c r="N17" s="14">
        <v>565.53559900000005</v>
      </c>
      <c r="O17" s="14">
        <v>591.85647056163384</v>
      </c>
      <c r="P17" s="14">
        <v>606.81012313107647</v>
      </c>
      <c r="Q17" s="14">
        <v>639.90199999020911</v>
      </c>
      <c r="R17" s="14">
        <v>757.9476528360949</v>
      </c>
      <c r="S17" s="14"/>
      <c r="T17" s="14"/>
      <c r="U17" s="14">
        <v>174.80799999999999</v>
      </c>
      <c r="V17" s="14">
        <v>270.94499999999999</v>
      </c>
      <c r="W17" s="133">
        <v>407.26479825000001</v>
      </c>
      <c r="X17" s="133">
        <v>591.85647056163384</v>
      </c>
    </row>
    <row r="18" spans="1:24" ht="10.8" customHeight="1" x14ac:dyDescent="0.4">
      <c r="A18" s="116" t="s">
        <v>137</v>
      </c>
      <c r="B18" s="127">
        <v>85.061999999999998</v>
      </c>
      <c r="C18" s="127">
        <v>180.43899999999999</v>
      </c>
      <c r="D18" s="126">
        <f t="shared" si="6"/>
        <v>-0.52858306685361811</v>
      </c>
      <c r="E18" s="127">
        <v>60.091999999999999</v>
      </c>
      <c r="F18" s="126">
        <f t="shared" si="7"/>
        <v>0.41552952140051924</v>
      </c>
      <c r="G18" s="20">
        <v>18</v>
      </c>
      <c r="H18" s="13">
        <v>168.02300000000002</v>
      </c>
      <c r="I18" s="13">
        <v>180.43899999999999</v>
      </c>
      <c r="J18" s="126">
        <v>-6.8809957935922816E-2</v>
      </c>
      <c r="K18" s="3">
        <v>18</v>
      </c>
      <c r="L18" s="14">
        <v>60.091999999999999</v>
      </c>
      <c r="M18" s="14">
        <v>123.67099999999999</v>
      </c>
      <c r="N18" s="14">
        <v>180.43899999999999</v>
      </c>
      <c r="O18" s="14">
        <v>225.14999999999998</v>
      </c>
      <c r="P18" s="14">
        <v>40.206000000000003</v>
      </c>
      <c r="Q18" s="14">
        <v>42.755000000000003</v>
      </c>
      <c r="R18" s="14">
        <v>85.061999999999998</v>
      </c>
      <c r="S18" s="13"/>
      <c r="T18" s="13"/>
      <c r="U18" s="14">
        <v>88.287999999999997</v>
      </c>
      <c r="V18" s="14">
        <v>150.684</v>
      </c>
      <c r="W18" s="14">
        <v>220.745</v>
      </c>
      <c r="X18" s="14">
        <v>220.745</v>
      </c>
    </row>
    <row r="19" spans="1:24" ht="10.8" customHeight="1" x14ac:dyDescent="0.4">
      <c r="A19" s="116" t="s">
        <v>138</v>
      </c>
      <c r="B19" s="13">
        <v>1.6600539821605609</v>
      </c>
      <c r="C19" s="13">
        <v>0.81280612356943749</v>
      </c>
      <c r="D19" s="126">
        <f t="shared" si="6"/>
        <v>1.0423738626259791</v>
      </c>
      <c r="E19" s="134">
        <v>2.1701666363200509</v>
      </c>
      <c r="F19" s="126">
        <f t="shared" si="7"/>
        <v>-0.23505690559527148</v>
      </c>
      <c r="G19" s="20">
        <v>19</v>
      </c>
      <c r="H19" s="134">
        <v>1.6600539821605609</v>
      </c>
      <c r="I19" s="13">
        <v>0.81280612356943749</v>
      </c>
      <c r="J19" s="126">
        <v>1.0423738626259791</v>
      </c>
      <c r="K19" s="3">
        <v>19</v>
      </c>
      <c r="L19" s="14">
        <v>2.1701666363200509</v>
      </c>
      <c r="M19" s="14">
        <v>2.4321237582421791</v>
      </c>
      <c r="N19" s="14">
        <v>0.81280612356943749</v>
      </c>
      <c r="O19" s="13">
        <v>0.90233175127386112</v>
      </c>
      <c r="P19" s="13">
        <v>1.4663065051221094</v>
      </c>
      <c r="Q19" s="13">
        <v>1.4980676999860141</v>
      </c>
      <c r="R19" s="13">
        <v>1.6600539821605609</v>
      </c>
      <c r="S19" s="13"/>
      <c r="T19" s="13"/>
      <c r="U19" s="14">
        <v>1.3625329845558212</v>
      </c>
      <c r="V19" s="14">
        <v>2.680270328410109</v>
      </c>
      <c r="W19" s="14">
        <v>1.8174102064768984</v>
      </c>
      <c r="X19" s="14">
        <v>0.90233175127386089</v>
      </c>
    </row>
    <row r="20" spans="1:24" ht="4.8" customHeight="1" x14ac:dyDescent="0.4">
      <c r="A20" s="62"/>
      <c r="B20" s="14"/>
      <c r="C20" s="14"/>
      <c r="D20" s="20"/>
      <c r="E20" s="14"/>
      <c r="F20" s="20"/>
      <c r="G20" s="20">
        <v>20</v>
      </c>
      <c r="H20" s="14"/>
      <c r="I20" s="14"/>
      <c r="J20" s="20"/>
      <c r="K20" s="3">
        <v>20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9.75" customHeight="1" x14ac:dyDescent="0.4">
      <c r="A21" s="124" t="s">
        <v>140</v>
      </c>
      <c r="B21" s="12"/>
      <c r="C21" s="12"/>
      <c r="D21" s="132"/>
      <c r="E21" s="12"/>
      <c r="F21" s="132"/>
      <c r="G21" s="20">
        <v>21</v>
      </c>
      <c r="H21" s="12"/>
      <c r="I21" s="12"/>
      <c r="J21" s="132" t="s">
        <v>121</v>
      </c>
      <c r="K21" s="3">
        <v>21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9.75" customHeight="1" x14ac:dyDescent="0.4">
      <c r="A22" s="116" t="s">
        <v>141</v>
      </c>
      <c r="B22" s="21">
        <v>0.56843020756000562</v>
      </c>
      <c r="C22" s="21">
        <v>0.60212679077544495</v>
      </c>
      <c r="D22" s="126">
        <f t="shared" ref="D22:D27" si="8">IFERROR($B22/C22-1,"n.a.")</f>
        <v>-5.5962604108751646E-2</v>
      </c>
      <c r="E22" s="21">
        <v>0.51577976359835287</v>
      </c>
      <c r="F22" s="126">
        <f t="shared" ref="F22:F27" si="9">IFERROR($B22/E22-1,"n.a.")</f>
        <v>0.10207931306636642</v>
      </c>
      <c r="G22" s="20">
        <v>22</v>
      </c>
      <c r="H22" s="21">
        <v>0.59657041596617133</v>
      </c>
      <c r="I22" s="21">
        <v>0.56016445336962351</v>
      </c>
      <c r="J22" s="131">
        <v>3.6</v>
      </c>
      <c r="K22" s="3">
        <v>23</v>
      </c>
      <c r="L22" s="21">
        <v>0.51577976359835287</v>
      </c>
      <c r="M22" s="21">
        <v>0.55696986725799424</v>
      </c>
      <c r="N22" s="21">
        <v>0.60212679077544495</v>
      </c>
      <c r="O22" s="21">
        <v>0.59212768584022513</v>
      </c>
      <c r="P22" s="21">
        <v>0.61579193475434879</v>
      </c>
      <c r="Q22" s="21">
        <v>0.61350937352972779</v>
      </c>
      <c r="R22" s="21">
        <v>0.56843020756000562</v>
      </c>
      <c r="S22" s="21"/>
      <c r="T22" s="21"/>
      <c r="U22" s="14">
        <v>0.54336810117111101</v>
      </c>
      <c r="V22" s="14">
        <v>0.42046574480866705</v>
      </c>
      <c r="W22" s="14">
        <v>0.47620236303115099</v>
      </c>
      <c r="X22" s="14">
        <v>0.56675102686800427</v>
      </c>
    </row>
    <row r="23" spans="1:24" ht="9.75" customHeight="1" x14ac:dyDescent="0.4">
      <c r="A23" s="116" t="s">
        <v>142</v>
      </c>
      <c r="B23" s="21">
        <v>0.44763386081775153</v>
      </c>
      <c r="C23" s="21">
        <v>0.31889799319310796</v>
      </c>
      <c r="D23" s="126">
        <f t="shared" si="8"/>
        <v>0.40368980166861013</v>
      </c>
      <c r="E23" s="21">
        <v>0.38478083407836983</v>
      </c>
      <c r="F23" s="126">
        <f t="shared" si="9"/>
        <v>0.16334760251229197</v>
      </c>
      <c r="G23" s="20">
        <v>23</v>
      </c>
      <c r="H23" s="21">
        <v>0.34945263944351185</v>
      </c>
      <c r="I23" s="21">
        <v>0.34503301842090556</v>
      </c>
      <c r="J23" s="131">
        <v>0.4</v>
      </c>
      <c r="K23" s="3">
        <v>24</v>
      </c>
      <c r="L23" s="21">
        <v>0.38478083407836983</v>
      </c>
      <c r="M23" s="21">
        <v>0.33844414365844649</v>
      </c>
      <c r="N23" s="21">
        <v>0.31889799319310796</v>
      </c>
      <c r="O23" s="21">
        <v>0.28351874821687906</v>
      </c>
      <c r="P23" s="21">
        <v>0.29061188526260112</v>
      </c>
      <c r="Q23" s="21">
        <v>0.28144209125632558</v>
      </c>
      <c r="R23" s="21">
        <v>0.44763386081775153</v>
      </c>
      <c r="S23" s="21"/>
      <c r="T23" s="21"/>
      <c r="U23" s="21">
        <v>0.32034193509639441</v>
      </c>
      <c r="V23" s="21">
        <v>0.38737511102011224</v>
      </c>
      <c r="W23" s="21">
        <v>0.39253307261662856</v>
      </c>
      <c r="X23" s="21">
        <v>0.33018934655510396</v>
      </c>
    </row>
    <row r="24" spans="1:24" ht="9.75" customHeight="1" x14ac:dyDescent="0.4">
      <c r="A24" s="116" t="s">
        <v>143</v>
      </c>
      <c r="B24" s="21">
        <v>0.23394372482173084</v>
      </c>
      <c r="C24" s="21">
        <v>0.21437322855287042</v>
      </c>
      <c r="D24" s="126">
        <f t="shared" si="8"/>
        <v>9.129169906602308E-2</v>
      </c>
      <c r="E24" s="21">
        <v>0.2638181047668135</v>
      </c>
      <c r="F24" s="126">
        <f t="shared" si="9"/>
        <v>-0.11323855112782488</v>
      </c>
      <c r="G24" s="128">
        <v>24</v>
      </c>
      <c r="H24" s="21">
        <v>0.23053018888256485</v>
      </c>
      <c r="I24" s="21">
        <v>0.22985223748673134</v>
      </c>
      <c r="J24" s="131">
        <v>0.1</v>
      </c>
      <c r="K24" s="3">
        <v>25</v>
      </c>
      <c r="L24" s="21">
        <v>0.2638181047668135</v>
      </c>
      <c r="M24" s="21">
        <v>0.21807649311657401</v>
      </c>
      <c r="N24" s="21">
        <v>0.21437322855287042</v>
      </c>
      <c r="O24" s="21">
        <v>0.22460357844604883</v>
      </c>
      <c r="P24" s="21">
        <v>0.25288326858838395</v>
      </c>
      <c r="Q24" s="21">
        <v>0.20895082656835928</v>
      </c>
      <c r="R24" s="21">
        <v>0.23394372482173084</v>
      </c>
      <c r="S24" s="21"/>
      <c r="T24" s="21"/>
      <c r="U24" s="21">
        <v>0.23276526408327361</v>
      </c>
      <c r="V24" s="21">
        <v>0.29485091090965221</v>
      </c>
      <c r="W24" s="21">
        <v>0.29549567287828188</v>
      </c>
      <c r="X24" s="21">
        <v>0.22850427955210939</v>
      </c>
    </row>
    <row r="25" spans="1:24" ht="9.75" customHeight="1" x14ac:dyDescent="0.4">
      <c r="A25" s="116" t="s">
        <v>144</v>
      </c>
      <c r="B25" s="14">
        <v>54.631586402583402</v>
      </c>
      <c r="C25" s="14">
        <v>47.853229560845364</v>
      </c>
      <c r="D25" s="126">
        <f t="shared" si="8"/>
        <v>0.14164888982298174</v>
      </c>
      <c r="E25" s="14">
        <v>45.186143070012037</v>
      </c>
      <c r="F25" s="126">
        <f t="shared" si="9"/>
        <v>0.20903406865101237</v>
      </c>
      <c r="G25" s="135">
        <v>25</v>
      </c>
      <c r="H25" s="14">
        <v>52.899198019025839</v>
      </c>
      <c r="I25" s="14">
        <v>46.506055878575346</v>
      </c>
      <c r="J25" s="126">
        <v>0.13746902461783939</v>
      </c>
      <c r="K25" s="3">
        <v>26</v>
      </c>
      <c r="L25" s="14">
        <v>45.186143070012037</v>
      </c>
      <c r="M25" s="14">
        <v>46.528746363135674</v>
      </c>
      <c r="N25" s="14">
        <v>47.853229560845364</v>
      </c>
      <c r="O25" s="14">
        <v>44.576890937673312</v>
      </c>
      <c r="P25" s="14">
        <v>50.792029704531181</v>
      </c>
      <c r="Q25" s="14">
        <v>51.467753575304613</v>
      </c>
      <c r="R25" s="14">
        <v>54.631586402583402</v>
      </c>
      <c r="S25" s="14"/>
      <c r="T25" s="14"/>
      <c r="U25" s="21">
        <v>23.9</v>
      </c>
      <c r="V25" s="21">
        <v>26.019851125981166</v>
      </c>
      <c r="W25" s="21">
        <v>34.723936116413988</v>
      </c>
      <c r="X25" s="21">
        <v>46.104802684388204</v>
      </c>
    </row>
    <row r="26" spans="1:24" ht="9.75" customHeight="1" x14ac:dyDescent="0.4">
      <c r="A26" s="116" t="s">
        <v>145</v>
      </c>
      <c r="B26" s="14">
        <v>340</v>
      </c>
      <c r="C26" s="14">
        <v>409</v>
      </c>
      <c r="D26" s="126">
        <f t="shared" si="8"/>
        <v>-0.16870415647921755</v>
      </c>
      <c r="E26" s="14">
        <v>427</v>
      </c>
      <c r="F26" s="126">
        <f t="shared" si="9"/>
        <v>-0.20374707259953162</v>
      </c>
      <c r="G26" s="20">
        <v>26</v>
      </c>
      <c r="H26" s="14">
        <v>935</v>
      </c>
      <c r="I26" s="14">
        <v>1284</v>
      </c>
      <c r="J26" s="126">
        <v>-0.27180685358255452</v>
      </c>
      <c r="K26" s="3">
        <v>27</v>
      </c>
      <c r="L26" s="14">
        <v>427</v>
      </c>
      <c r="M26" s="14">
        <v>448</v>
      </c>
      <c r="N26" s="14">
        <v>409</v>
      </c>
      <c r="O26" s="14">
        <v>309</v>
      </c>
      <c r="P26" s="14">
        <v>249</v>
      </c>
      <c r="Q26" s="14">
        <v>346</v>
      </c>
      <c r="R26" s="14">
        <v>340</v>
      </c>
      <c r="S26" s="14"/>
      <c r="T26" s="14"/>
      <c r="U26" s="14">
        <v>1460</v>
      </c>
      <c r="V26" s="14">
        <v>1756</v>
      </c>
      <c r="W26" s="14">
        <v>1652</v>
      </c>
      <c r="X26" s="14">
        <v>1593</v>
      </c>
    </row>
    <row r="27" spans="1:24" ht="9.75" customHeight="1" x14ac:dyDescent="0.4">
      <c r="A27" s="136" t="s">
        <v>146</v>
      </c>
      <c r="B27" s="137">
        <v>571.94352591468748</v>
      </c>
      <c r="C27" s="137">
        <v>305.48210001523285</v>
      </c>
      <c r="D27" s="138">
        <f t="shared" si="8"/>
        <v>0.87226526819793215</v>
      </c>
      <c r="E27" s="137">
        <v>290.51440041144429</v>
      </c>
      <c r="F27" s="138">
        <f t="shared" si="9"/>
        <v>0.96872693782017705</v>
      </c>
      <c r="G27" s="20">
        <v>27</v>
      </c>
      <c r="H27" s="137">
        <v>411.56437464780811</v>
      </c>
      <c r="I27" s="137">
        <v>296.92209791547026</v>
      </c>
      <c r="J27" s="138">
        <v>0.38610220504697823</v>
      </c>
      <c r="K27" s="3">
        <v>28</v>
      </c>
      <c r="L27" s="14">
        <v>290.51440041144429</v>
      </c>
      <c r="M27" s="14">
        <v>295.21461125345292</v>
      </c>
      <c r="N27" s="14">
        <v>305.48210001523285</v>
      </c>
      <c r="O27" s="14">
        <v>322.45429535155699</v>
      </c>
      <c r="P27" s="14">
        <v>343.06763250199481</v>
      </c>
      <c r="Q27" s="14">
        <v>303.26026298182103</v>
      </c>
      <c r="R27" s="14">
        <v>571.94352591468748</v>
      </c>
      <c r="S27" s="14"/>
      <c r="T27" s="14"/>
      <c r="U27" s="14">
        <v>109.59866797260267</v>
      </c>
      <c r="V27" s="14">
        <v>159.45992844489322</v>
      </c>
      <c r="W27" s="14">
        <v>238.20071348988756</v>
      </c>
      <c r="X27" s="14">
        <v>301.87467105279029</v>
      </c>
    </row>
    <row r="28" spans="1:24" ht="9.75" customHeight="1" x14ac:dyDescent="0.4">
      <c r="A28" s="116"/>
      <c r="B28" s="14"/>
      <c r="C28" s="14"/>
      <c r="D28" s="126"/>
      <c r="E28" s="14"/>
      <c r="F28" s="126"/>
      <c r="G28" s="20">
        <v>28</v>
      </c>
      <c r="H28" s="14"/>
      <c r="I28" s="14"/>
      <c r="J28" s="131"/>
      <c r="K28" s="3">
        <v>29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23.25" customHeight="1" x14ac:dyDescent="0.4">
      <c r="A29" s="139" t="s">
        <v>147</v>
      </c>
      <c r="B29" s="139"/>
      <c r="C29" s="139"/>
      <c r="D29" s="139"/>
      <c r="E29" s="139"/>
      <c r="F29" s="139"/>
      <c r="G29" s="140">
        <v>29</v>
      </c>
      <c r="H29" s="139"/>
      <c r="I29" s="139"/>
      <c r="J29" s="139"/>
      <c r="K29" s="140">
        <v>30</v>
      </c>
      <c r="L29" s="139"/>
      <c r="M29" s="139"/>
      <c r="N29" s="139"/>
      <c r="O29" s="139"/>
      <c r="P29" s="139"/>
      <c r="Q29" s="139"/>
      <c r="R29" s="139"/>
      <c r="S29" s="139"/>
      <c r="T29" s="140"/>
      <c r="U29" s="139"/>
      <c r="V29" s="139"/>
      <c r="W29" s="139"/>
      <c r="X29" s="139"/>
    </row>
    <row r="30" spans="1:24" ht="9.75" customHeight="1" x14ac:dyDescent="0.4">
      <c r="A30" s="3"/>
      <c r="B30" s="19"/>
      <c r="C30" s="3"/>
      <c r="D30" s="3"/>
      <c r="E30" s="3"/>
      <c r="F30" s="3"/>
      <c r="G30" s="20">
        <v>30</v>
      </c>
      <c r="H30" s="3"/>
      <c r="I30" s="3"/>
      <c r="J30" s="25"/>
      <c r="K30" s="19">
        <v>31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s="98" customFormat="1" ht="27.6" customHeight="1" x14ac:dyDescent="0.4">
      <c r="A31" s="15" t="s">
        <v>148</v>
      </c>
      <c r="B31" s="16" t="s">
        <v>204</v>
      </c>
      <c r="C31" s="16" t="s">
        <v>123</v>
      </c>
      <c r="D31" s="16" t="str">
        <f t="shared" ref="D31" si="10">D1</f>
        <v xml:space="preserve">∆ % </v>
      </c>
      <c r="E31" s="16" t="s">
        <v>0</v>
      </c>
      <c r="F31" s="16" t="str">
        <f t="shared" ref="F31" si="11">F1</f>
        <v xml:space="preserve">∆ % </v>
      </c>
      <c r="G31" s="97">
        <v>31</v>
      </c>
      <c r="H31" s="18" t="s">
        <v>215</v>
      </c>
      <c r="I31" s="18" t="s">
        <v>216</v>
      </c>
      <c r="J31" s="18" t="str">
        <f t="shared" ref="J31" si="12">J1</f>
        <v xml:space="preserve">∆ % </v>
      </c>
      <c r="K31" s="97">
        <v>32</v>
      </c>
      <c r="L31" s="16" t="s">
        <v>0</v>
      </c>
      <c r="M31" s="16" t="s">
        <v>122</v>
      </c>
      <c r="N31" s="16" t="s">
        <v>123</v>
      </c>
      <c r="O31" s="16" t="s">
        <v>124</v>
      </c>
      <c r="P31" s="16" t="s">
        <v>202</v>
      </c>
      <c r="Q31" s="16" t="s">
        <v>203</v>
      </c>
      <c r="R31" s="16" t="s">
        <v>204</v>
      </c>
      <c r="S31" s="16" t="s">
        <v>205</v>
      </c>
      <c r="T31" s="97"/>
      <c r="U31" s="18">
        <v>2018</v>
      </c>
      <c r="V31" s="18">
        <v>2019</v>
      </c>
      <c r="W31" s="18">
        <v>2020</v>
      </c>
      <c r="X31" s="18">
        <v>2021</v>
      </c>
    </row>
    <row r="32" spans="1:24" ht="9.75" customHeight="1" x14ac:dyDescent="0.4">
      <c r="A32" s="48"/>
      <c r="B32" s="3"/>
      <c r="C32" s="3"/>
      <c r="D32" s="3"/>
      <c r="E32" s="3"/>
      <c r="F32" s="3"/>
      <c r="G32" s="20">
        <v>32</v>
      </c>
      <c r="H32" s="26"/>
      <c r="I32" s="26"/>
      <c r="J32" s="33"/>
      <c r="K32" s="3">
        <v>33</v>
      </c>
      <c r="L32" s="117"/>
      <c r="M32" s="117"/>
      <c r="N32" s="117"/>
      <c r="O32" s="117"/>
      <c r="P32" s="117"/>
      <c r="Q32" s="3"/>
      <c r="R32" s="3"/>
      <c r="S32" s="3"/>
      <c r="T32" s="3"/>
      <c r="U32" s="14"/>
      <c r="V32" s="14"/>
      <c r="W32" s="14"/>
      <c r="X32" s="14"/>
    </row>
    <row r="33" spans="1:24" ht="9.75" customHeight="1" x14ac:dyDescent="0.4">
      <c r="A33" s="141" t="s">
        <v>149</v>
      </c>
      <c r="B33" s="14"/>
      <c r="C33" s="14"/>
      <c r="D33" s="142"/>
      <c r="E33" s="14"/>
      <c r="F33" s="142"/>
      <c r="G33" s="20">
        <v>33</v>
      </c>
      <c r="H33" s="26"/>
      <c r="I33" s="26"/>
      <c r="J33" s="33"/>
      <c r="K33" s="3">
        <v>34</v>
      </c>
      <c r="L33" s="117"/>
      <c r="M33" s="117"/>
      <c r="N33" s="117"/>
      <c r="O33" s="117"/>
      <c r="P33" s="117"/>
      <c r="Q33" s="3"/>
      <c r="R33" s="3"/>
      <c r="S33" s="3"/>
      <c r="T33" s="3"/>
      <c r="U33" s="14"/>
      <c r="V33" s="14"/>
      <c r="W33" s="14"/>
      <c r="X33" s="14"/>
    </row>
    <row r="34" spans="1:24" ht="16.8" x14ac:dyDescent="0.4">
      <c r="A34" s="143" t="s">
        <v>150</v>
      </c>
      <c r="B34" s="144">
        <v>0.44763386081775153</v>
      </c>
      <c r="C34" s="144">
        <v>0.31889799319310796</v>
      </c>
      <c r="D34" s="161">
        <f>IFERROR(ROUND(($B34-C34)*100,1),"")</f>
        <v>12.9</v>
      </c>
      <c r="E34" s="144">
        <v>0.38478083407836983</v>
      </c>
      <c r="F34" s="161">
        <f>IFERROR(ROUND(($B34-E34)*100,1),"")</f>
        <v>6.3</v>
      </c>
      <c r="G34" s="20">
        <v>34</v>
      </c>
      <c r="H34" s="144">
        <v>0.34945263944351185</v>
      </c>
      <c r="I34" s="144">
        <v>0.34503301842090556</v>
      </c>
      <c r="J34" s="131">
        <v>0.4</v>
      </c>
      <c r="K34" s="3">
        <v>35</v>
      </c>
      <c r="L34" s="144">
        <v>0.38478083407836983</v>
      </c>
      <c r="M34" s="144">
        <v>0.33844414365844649</v>
      </c>
      <c r="N34" s="144">
        <v>0.31889799319310796</v>
      </c>
      <c r="O34" s="144">
        <v>0.28351874821687906</v>
      </c>
      <c r="P34" s="144">
        <v>0.29061188526260112</v>
      </c>
      <c r="Q34" s="144">
        <v>0.28144209125632558</v>
      </c>
      <c r="R34" s="144">
        <v>0.44763386081775153</v>
      </c>
      <c r="S34" s="144"/>
      <c r="T34" s="144"/>
      <c r="U34" s="144">
        <v>0.32034193509639441</v>
      </c>
      <c r="V34" s="144">
        <v>0.38737511102011224</v>
      </c>
      <c r="W34" s="144">
        <v>0.39253307261662856</v>
      </c>
      <c r="X34" s="144">
        <v>0.33018934655510396</v>
      </c>
    </row>
    <row r="35" spans="1:24" ht="16.8" x14ac:dyDescent="0.4">
      <c r="A35" s="143" t="s">
        <v>151</v>
      </c>
      <c r="B35" s="144">
        <v>0.23394372482173084</v>
      </c>
      <c r="C35" s="144">
        <v>0.21437322855287042</v>
      </c>
      <c r="D35" s="161">
        <f>IFERROR(ROUND(($B35-C35)*100,1),"")</f>
        <v>2</v>
      </c>
      <c r="E35" s="144">
        <v>0.2638181047668135</v>
      </c>
      <c r="F35" s="161">
        <f>IFERROR(ROUND(($B35-E35)*100,1),"")</f>
        <v>-3</v>
      </c>
      <c r="G35" s="20">
        <v>35</v>
      </c>
      <c r="H35" s="144">
        <v>0.23053018888256485</v>
      </c>
      <c r="I35" s="144">
        <v>0.22985223748673134</v>
      </c>
      <c r="J35" s="131">
        <v>0.1</v>
      </c>
      <c r="K35" s="3">
        <v>36</v>
      </c>
      <c r="L35" s="144">
        <v>0.2638181047668135</v>
      </c>
      <c r="M35" s="144">
        <v>0.21807649311657401</v>
      </c>
      <c r="N35" s="144">
        <v>0.21437322855287042</v>
      </c>
      <c r="O35" s="144">
        <v>0.22460357844604883</v>
      </c>
      <c r="P35" s="144">
        <v>0.25288326858838395</v>
      </c>
      <c r="Q35" s="144">
        <v>0.20895082656835928</v>
      </c>
      <c r="R35" s="144">
        <v>0.23394372482173084</v>
      </c>
      <c r="S35" s="144"/>
      <c r="T35" s="144"/>
      <c r="U35" s="144">
        <v>0.23276526408327361</v>
      </c>
      <c r="V35" s="144">
        <v>0.29485091090965221</v>
      </c>
      <c r="W35" s="144">
        <v>0.29549567287828188</v>
      </c>
      <c r="X35" s="144">
        <v>0.22850427955210939</v>
      </c>
    </row>
    <row r="36" spans="1:24" ht="9.75" customHeight="1" x14ac:dyDescent="0.4">
      <c r="A36" s="48"/>
      <c r="B36" s="3"/>
      <c r="C36" s="3"/>
      <c r="D36" s="3"/>
      <c r="E36" s="3"/>
      <c r="F36" s="3"/>
      <c r="G36" s="20">
        <v>36</v>
      </c>
      <c r="H36" s="117"/>
      <c r="I36" s="117"/>
      <c r="J36" s="33"/>
      <c r="K36" s="3">
        <v>37</v>
      </c>
      <c r="L36" s="117"/>
      <c r="M36" s="117"/>
      <c r="N36" s="117"/>
      <c r="O36" s="117"/>
      <c r="P36" s="117"/>
      <c r="Q36" s="117"/>
      <c r="R36" s="117"/>
      <c r="S36" s="117"/>
      <c r="T36" s="117"/>
      <c r="U36" s="3"/>
      <c r="V36" s="3"/>
      <c r="W36" s="3"/>
      <c r="X36" s="3"/>
    </row>
    <row r="37" spans="1:24" ht="9.75" customHeight="1" x14ac:dyDescent="0.4">
      <c r="A37" s="141" t="s">
        <v>152</v>
      </c>
      <c r="B37" s="14"/>
      <c r="C37" s="14"/>
      <c r="D37" s="142"/>
      <c r="E37" s="14"/>
      <c r="F37" s="142"/>
      <c r="G37" s="20">
        <v>37</v>
      </c>
      <c r="H37" s="117"/>
      <c r="I37" s="117"/>
      <c r="J37" s="33"/>
      <c r="K37" s="3">
        <v>38</v>
      </c>
      <c r="L37" s="117"/>
      <c r="M37" s="117"/>
      <c r="N37" s="117"/>
      <c r="O37" s="117"/>
      <c r="P37" s="117"/>
      <c r="Q37" s="117"/>
      <c r="R37" s="117"/>
      <c r="S37" s="117"/>
      <c r="T37" s="117"/>
      <c r="U37" s="3"/>
      <c r="V37" s="3"/>
      <c r="W37" s="145"/>
      <c r="X37" s="145"/>
    </row>
    <row r="38" spans="1:24" ht="16.8" x14ac:dyDescent="0.4">
      <c r="A38" s="143" t="s">
        <v>150</v>
      </c>
      <c r="B38" s="144">
        <v>0.67336762922711135</v>
      </c>
      <c r="C38" s="144">
        <v>0.5069572187380551</v>
      </c>
      <c r="D38" s="161">
        <f t="shared" ref="D38:D39" si="13">IFERROR(ROUND(($B38-C38)*100,1),"")</f>
        <v>16.600000000000001</v>
      </c>
      <c r="E38" s="144">
        <v>0.56093126028183293</v>
      </c>
      <c r="F38" s="161">
        <f t="shared" ref="F38:F39" si="14">IFERROR(ROUND(($B38-E38)*100,1),"")</f>
        <v>11.2</v>
      </c>
      <c r="G38" s="20">
        <v>38</v>
      </c>
      <c r="H38" s="144">
        <v>0.59518261228451641</v>
      </c>
      <c r="I38" s="144">
        <v>0.51901438782538178</v>
      </c>
      <c r="J38" s="131">
        <v>7.6</v>
      </c>
      <c r="K38" s="3">
        <v>39</v>
      </c>
      <c r="L38" s="144">
        <v>0.54843772047825323</v>
      </c>
      <c r="M38" s="144">
        <v>0.50260444936907556</v>
      </c>
      <c r="N38" s="144">
        <v>0.5069572187380551</v>
      </c>
      <c r="O38" s="144">
        <v>0.54472583979272504</v>
      </c>
      <c r="P38" s="144">
        <v>0.56093126028183293</v>
      </c>
      <c r="Q38" s="144">
        <v>0.50384877994616561</v>
      </c>
      <c r="R38" s="144">
        <v>0.67336762922711135</v>
      </c>
      <c r="S38" s="144"/>
      <c r="T38" s="144"/>
      <c r="U38" s="144"/>
      <c r="V38" s="144"/>
      <c r="W38" s="144">
        <v>0.50419563838342463</v>
      </c>
      <c r="X38" s="144">
        <v>0.52385595757347125</v>
      </c>
    </row>
    <row r="39" spans="1:24" ht="16.8" x14ac:dyDescent="0.4">
      <c r="A39" s="143" t="s">
        <v>151</v>
      </c>
      <c r="B39" s="144">
        <v>0.42849201688874883</v>
      </c>
      <c r="C39" s="144">
        <v>0.38581998902599024</v>
      </c>
      <c r="D39" s="161">
        <f t="shared" si="13"/>
        <v>4.3</v>
      </c>
      <c r="E39" s="144">
        <v>0.49284586867235919</v>
      </c>
      <c r="F39" s="161">
        <f t="shared" si="14"/>
        <v>-6.4</v>
      </c>
      <c r="G39" s="20">
        <v>39</v>
      </c>
      <c r="H39" s="144">
        <v>0.44561782324105664</v>
      </c>
      <c r="I39" s="144">
        <v>0.38065439868134526</v>
      </c>
      <c r="J39" s="131">
        <v>6.5</v>
      </c>
      <c r="K39" s="3">
        <v>40</v>
      </c>
      <c r="L39" s="144">
        <v>0.39813068336828028</v>
      </c>
      <c r="M39" s="144">
        <v>0.36020609645142526</v>
      </c>
      <c r="N39" s="144">
        <v>0.38581998902599024</v>
      </c>
      <c r="O39" s="144">
        <v>0.48036431879126784</v>
      </c>
      <c r="P39" s="144">
        <v>0.49284586867235919</v>
      </c>
      <c r="Q39" s="144">
        <v>0.422578085081732</v>
      </c>
      <c r="R39" s="144">
        <v>0.42849201688874883</v>
      </c>
      <c r="S39" s="144"/>
      <c r="T39" s="144"/>
      <c r="U39" s="144">
        <v>0.33190671545256312</v>
      </c>
      <c r="V39" s="144">
        <v>0.44910283089245751</v>
      </c>
      <c r="W39" s="144">
        <v>0.41471707503679706</v>
      </c>
      <c r="X39" s="144">
        <v>0.40133750167992155</v>
      </c>
    </row>
    <row r="40" spans="1:24" ht="9.75" customHeight="1" x14ac:dyDescent="0.4">
      <c r="A40" s="48"/>
      <c r="B40" s="3"/>
      <c r="C40" s="3"/>
      <c r="D40" s="3"/>
      <c r="E40" s="3"/>
      <c r="F40" s="3"/>
      <c r="G40" s="20">
        <v>40</v>
      </c>
      <c r="H40" s="117"/>
      <c r="I40" s="117"/>
      <c r="J40" s="33"/>
      <c r="K40" s="3">
        <v>41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44"/>
      <c r="V40" s="144"/>
      <c r="W40" s="144"/>
      <c r="X40" s="144"/>
    </row>
    <row r="41" spans="1:24" ht="9.75" customHeight="1" x14ac:dyDescent="0.4">
      <c r="A41" s="141" t="s">
        <v>212</v>
      </c>
      <c r="B41" s="14"/>
      <c r="C41" s="14"/>
      <c r="D41" s="142"/>
      <c r="E41" s="14"/>
      <c r="F41" s="142"/>
      <c r="G41" s="20">
        <v>41</v>
      </c>
      <c r="H41" s="117"/>
      <c r="I41" s="117"/>
      <c r="J41" s="33"/>
      <c r="K41" s="3">
        <v>42</v>
      </c>
      <c r="L41" s="117"/>
      <c r="M41" s="117"/>
      <c r="N41" s="117"/>
      <c r="O41" s="117"/>
      <c r="P41" s="117"/>
      <c r="Q41" s="117"/>
      <c r="R41" s="117"/>
      <c r="S41" s="117"/>
      <c r="T41" s="117"/>
      <c r="U41" s="3"/>
      <c r="V41" s="3"/>
      <c r="W41" s="3"/>
      <c r="X41" s="3"/>
    </row>
    <row r="42" spans="1:24" ht="16.8" x14ac:dyDescent="0.4">
      <c r="A42" s="143" t="s">
        <v>150</v>
      </c>
      <c r="B42" s="144">
        <v>0.26156469462159715</v>
      </c>
      <c r="C42" s="144">
        <v>0.25685860129713084</v>
      </c>
      <c r="D42" s="161">
        <f t="shared" ref="D42:D43" si="15">IFERROR(ROUND(($B42-C42)*100,1),"")</f>
        <v>0.5</v>
      </c>
      <c r="E42" s="144">
        <v>0.13207187836192327</v>
      </c>
      <c r="F42" s="161">
        <f t="shared" ref="F42:F43" si="16">IFERROR(ROUND(($B42-E42)*100,1),"")</f>
        <v>12.9</v>
      </c>
      <c r="G42" s="20">
        <v>42</v>
      </c>
      <c r="H42" s="144">
        <v>0.11349620545126098</v>
      </c>
      <c r="I42" s="144">
        <v>0.12723796316224226</v>
      </c>
      <c r="J42" s="131">
        <v>-1.4</v>
      </c>
      <c r="K42" s="3">
        <v>43</v>
      </c>
      <c r="L42" s="144">
        <v>0.20777572330555924</v>
      </c>
      <c r="M42" s="144">
        <v>0.24425931145443777</v>
      </c>
      <c r="N42" s="144">
        <v>0.25685860129713084</v>
      </c>
      <c r="O42" s="144">
        <v>0.20218718060442792</v>
      </c>
      <c r="P42" s="144">
        <v>0.13207187836192327</v>
      </c>
      <c r="Q42" s="144">
        <v>0.20013977797276405</v>
      </c>
      <c r="R42" s="144">
        <v>0.26156469462159715</v>
      </c>
      <c r="S42" s="144"/>
      <c r="T42" s="144"/>
      <c r="U42" s="144"/>
      <c r="V42" s="144"/>
      <c r="W42" s="144">
        <v>0.25716468196257308</v>
      </c>
      <c r="X42" s="144">
        <v>0.22897613771111686</v>
      </c>
    </row>
    <row r="43" spans="1:24" ht="16.8" x14ac:dyDescent="0.4">
      <c r="A43" s="143" t="s">
        <v>151</v>
      </c>
      <c r="B43" s="144">
        <v>0.17120301273225216</v>
      </c>
      <c r="C43" s="144">
        <v>0.14073507616358272</v>
      </c>
      <c r="D43" s="161">
        <f t="shared" si="15"/>
        <v>3</v>
      </c>
      <c r="E43" s="144">
        <v>0.18642609070907928</v>
      </c>
      <c r="F43" s="161">
        <f t="shared" si="16"/>
        <v>-1.5</v>
      </c>
      <c r="G43" s="128">
        <v>43</v>
      </c>
      <c r="H43" s="144">
        <v>7.2792545212640558E-2</v>
      </c>
      <c r="I43" s="144">
        <v>7.4364553732169755E-2</v>
      </c>
      <c r="J43" s="131">
        <v>-0.2</v>
      </c>
      <c r="K43" s="3">
        <v>44</v>
      </c>
      <c r="L43" s="144">
        <v>0.17348905605321682</v>
      </c>
      <c r="M43" s="144">
        <v>0.13605109988465319</v>
      </c>
      <c r="N43" s="144">
        <v>0.14073507616358272</v>
      </c>
      <c r="O43" s="144">
        <v>0.13261233072803164</v>
      </c>
      <c r="P43" s="144">
        <v>0.18642609070907928</v>
      </c>
      <c r="Q43" s="144">
        <v>0.13727173809725166</v>
      </c>
      <c r="R43" s="144">
        <v>0.17120301273225216</v>
      </c>
      <c r="S43" s="144"/>
      <c r="T43" s="144"/>
      <c r="U43" s="144"/>
      <c r="V43" s="144"/>
      <c r="W43" s="144">
        <v>0.13757540696709683</v>
      </c>
      <c r="X43" s="144">
        <v>0.14339907046342004</v>
      </c>
    </row>
    <row r="44" spans="1:24" ht="9.75" customHeight="1" x14ac:dyDescent="0.4">
      <c r="A44" s="3"/>
      <c r="B44" s="3"/>
      <c r="C44" s="3"/>
      <c r="D44" s="3"/>
      <c r="E44" s="3"/>
      <c r="F44" s="3"/>
      <c r="G44" s="26">
        <v>44</v>
      </c>
      <c r="H44" s="3"/>
      <c r="I44" s="3"/>
      <c r="J44" s="3"/>
      <c r="K44" s="26">
        <v>45</v>
      </c>
      <c r="L44" s="3"/>
      <c r="M44" s="3"/>
      <c r="N44" s="3"/>
      <c r="O44" s="3"/>
      <c r="P44" s="3"/>
      <c r="Q44" s="3"/>
      <c r="R44" s="3"/>
      <c r="S44" s="3"/>
      <c r="T44" s="26"/>
      <c r="U44" s="3"/>
      <c r="V44" s="3"/>
      <c r="W44" s="3"/>
      <c r="X44" s="3"/>
    </row>
    <row r="45" spans="1:24" ht="9.75" customHeight="1" x14ac:dyDescent="0.4">
      <c r="A45" s="141" t="s">
        <v>213</v>
      </c>
      <c r="B45" s="14"/>
      <c r="C45" s="14"/>
      <c r="D45" s="142"/>
      <c r="E45" s="14"/>
      <c r="F45" s="142"/>
      <c r="G45" s="20">
        <v>45</v>
      </c>
      <c r="H45" s="117"/>
      <c r="I45" s="117"/>
      <c r="J45" s="33"/>
      <c r="K45" s="3">
        <v>46</v>
      </c>
      <c r="L45" s="117"/>
      <c r="M45" s="117"/>
      <c r="N45" s="117"/>
      <c r="O45" s="117"/>
      <c r="P45" s="117"/>
      <c r="Q45" s="117"/>
      <c r="R45" s="117"/>
      <c r="S45" s="117"/>
      <c r="T45" s="117"/>
      <c r="U45" s="3"/>
      <c r="V45" s="3"/>
      <c r="W45" s="3"/>
      <c r="X45" s="3"/>
    </row>
    <row r="46" spans="1:24" ht="16.8" x14ac:dyDescent="0.4">
      <c r="A46" s="143" t="s">
        <v>150</v>
      </c>
      <c r="B46" s="144">
        <v>7.3465969888411767E-2</v>
      </c>
      <c r="C46" s="144">
        <v>0</v>
      </c>
      <c r="D46" s="161">
        <f t="shared" ref="D46:D47" si="17">IFERROR(ROUND(($B46-C46)*100,1),"")</f>
        <v>7.3</v>
      </c>
      <c r="E46" s="144">
        <v>1.0204453156906936E-2</v>
      </c>
      <c r="F46" s="161">
        <f t="shared" ref="F46:F47" si="18">IFERROR(ROUND(($B46-E46)*100,1),"")</f>
        <v>6.3</v>
      </c>
      <c r="G46" s="20">
        <v>46</v>
      </c>
      <c r="H46" s="144">
        <v>7.2792545212640558E-2</v>
      </c>
      <c r="I46" s="144">
        <v>7.4364553732169755E-2</v>
      </c>
      <c r="J46" s="131">
        <v>-0.2</v>
      </c>
      <c r="K46" s="3">
        <v>47</v>
      </c>
      <c r="L46" s="144">
        <v>1.8032725213141159E-7</v>
      </c>
      <c r="M46" s="144">
        <v>0</v>
      </c>
      <c r="N46" s="144">
        <v>0</v>
      </c>
      <c r="O46" s="144">
        <v>5.3570295883484456E-3</v>
      </c>
      <c r="P46" s="144">
        <v>1.0204453156906936E-2</v>
      </c>
      <c r="Q46" s="144">
        <v>4.1237415326420807E-2</v>
      </c>
      <c r="R46" s="144">
        <v>7.3465969888411767E-2</v>
      </c>
      <c r="S46" s="144"/>
      <c r="T46" s="144"/>
      <c r="U46" s="144"/>
      <c r="V46" s="144"/>
      <c r="W46" s="144">
        <v>2.3001518055140915E-3</v>
      </c>
      <c r="X46" s="144">
        <v>1.6523124515574535E-3</v>
      </c>
    </row>
    <row r="47" spans="1:24" ht="16.8" x14ac:dyDescent="0.4">
      <c r="A47" s="143" t="s">
        <v>151</v>
      </c>
      <c r="B47" s="144">
        <v>6.5398772307194725E-3</v>
      </c>
      <c r="C47" s="144">
        <v>3.1226001052423172E-5</v>
      </c>
      <c r="D47" s="161">
        <f t="shared" si="17"/>
        <v>0.7</v>
      </c>
      <c r="E47" s="144">
        <v>7.0395265564456543E-4</v>
      </c>
      <c r="F47" s="161">
        <f t="shared" si="18"/>
        <v>0.6</v>
      </c>
      <c r="G47" s="128">
        <v>47</v>
      </c>
      <c r="H47" s="144">
        <v>-4.1806805481016132E-2</v>
      </c>
      <c r="I47" s="144">
        <v>-2.3433028279706426E-2</v>
      </c>
      <c r="J47" s="131">
        <v>-1.8</v>
      </c>
      <c r="K47" s="3">
        <v>48</v>
      </c>
      <c r="L47" s="144">
        <v>5.234323708709326E-4</v>
      </c>
      <c r="M47" s="144">
        <v>3.6760767692348753E-4</v>
      </c>
      <c r="N47" s="144">
        <v>3.1226001052423172E-5</v>
      </c>
      <c r="O47" s="144">
        <v>1.3047321753884014E-4</v>
      </c>
      <c r="P47" s="144">
        <v>7.0395265564456543E-4</v>
      </c>
      <c r="Q47" s="144">
        <v>1.9832831603567116E-3</v>
      </c>
      <c r="R47" s="144">
        <v>6.5398772307194725E-3</v>
      </c>
      <c r="S47" s="144"/>
      <c r="T47" s="144"/>
      <c r="U47" s="144"/>
      <c r="V47" s="144"/>
      <c r="W47" s="144">
        <v>7.590997934160572E-4</v>
      </c>
      <c r="X47" s="144">
        <v>2.236600904675649E-4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4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0" sqref="I10"/>
    </sheetView>
  </sheetViews>
  <sheetFormatPr defaultColWidth="9" defaultRowHeight="12" x14ac:dyDescent="0.3"/>
  <cols>
    <col min="1" max="1" width="30.08203125" style="3" customWidth="1"/>
    <col min="2" max="6" width="7.5" style="3" customWidth="1"/>
    <col min="7" max="7" width="1" style="29" customWidth="1"/>
    <col min="8" max="10" width="7.5" style="3" customWidth="1"/>
    <col min="11" max="11" width="1" style="29" customWidth="1"/>
    <col min="12" max="16384" width="9" style="3"/>
  </cols>
  <sheetData>
    <row r="1" spans="1:11" customFormat="1" ht="11.25" customHeight="1" x14ac:dyDescent="0.4">
      <c r="B1" s="19"/>
      <c r="G1" s="36"/>
      <c r="K1" s="36"/>
    </row>
    <row r="2" spans="1:11" ht="33" customHeight="1" x14ac:dyDescent="0.3">
      <c r="A2" s="32" t="s">
        <v>223</v>
      </c>
      <c r="B2" s="106" t="s">
        <v>204</v>
      </c>
      <c r="C2" s="106" t="s">
        <v>123</v>
      </c>
      <c r="D2" s="106" t="s">
        <v>134</v>
      </c>
      <c r="E2" s="106" t="s">
        <v>203</v>
      </c>
      <c r="F2" s="106" t="s">
        <v>134</v>
      </c>
      <c r="G2" s="107"/>
      <c r="H2" s="108" t="s">
        <v>215</v>
      </c>
      <c r="I2" s="108" t="s">
        <v>216</v>
      </c>
      <c r="J2" s="108" t="s">
        <v>134</v>
      </c>
      <c r="K2" s="37"/>
    </row>
    <row r="3" spans="1:11" ht="3.75" customHeight="1" x14ac:dyDescent="0.3">
      <c r="A3" s="68"/>
      <c r="B3" s="79"/>
      <c r="C3" s="79"/>
      <c r="D3" s="79"/>
      <c r="E3" s="79"/>
      <c r="F3" s="79"/>
      <c r="G3" s="88"/>
      <c r="H3" s="69"/>
      <c r="I3" s="69"/>
      <c r="J3" s="73" t="s">
        <v>121</v>
      </c>
      <c r="K3" s="37"/>
    </row>
    <row r="4" spans="1:11" ht="14.4" x14ac:dyDescent="0.3">
      <c r="A4" s="72" t="s">
        <v>153</v>
      </c>
      <c r="B4" s="76">
        <v>31.191329338468481</v>
      </c>
      <c r="C4" s="76">
        <v>45.031629207744842</v>
      </c>
      <c r="D4" s="171">
        <f>IFERROR($B4/C4-1,"")</f>
        <v>-0.30734619450312961</v>
      </c>
      <c r="E4" s="76">
        <v>33.371055791179764</v>
      </c>
      <c r="F4" s="171">
        <f>IFERROR($B4/E4-1,"")</f>
        <v>-6.5317875057684049E-2</v>
      </c>
      <c r="G4" s="146"/>
      <c r="H4" s="76">
        <v>95.626604134195716</v>
      </c>
      <c r="I4" s="76">
        <v>140.81872171653222</v>
      </c>
      <c r="J4" s="171">
        <f>IFERROR($H4/I4-1,"")</f>
        <v>-0.32092407196614203</v>
      </c>
      <c r="K4" s="39"/>
    </row>
    <row r="5" spans="1:11" x14ac:dyDescent="0.3">
      <c r="A5" s="105" t="s">
        <v>154</v>
      </c>
      <c r="B5" s="147">
        <v>0.25655029304023613</v>
      </c>
      <c r="C5" s="147">
        <v>0.33955757322917668</v>
      </c>
      <c r="D5" s="172">
        <f>IFERROR(ROUND(($B5-C5)*100,1),"")</f>
        <v>-8.3000000000000007</v>
      </c>
      <c r="E5" s="77">
        <v>0.28624033640549429</v>
      </c>
      <c r="F5" s="161">
        <f>IFERROR(ROUND(($B5-E5)*100,1),"")</f>
        <v>-3</v>
      </c>
      <c r="G5" s="73"/>
      <c r="H5" s="77">
        <v>0.28147447523894359</v>
      </c>
      <c r="I5" s="77">
        <v>0.35513122826096066</v>
      </c>
      <c r="J5" s="175">
        <f>IFERROR(ROUND(($H5-I5)*100,1),"")</f>
        <v>-7.4</v>
      </c>
      <c r="K5" s="37"/>
    </row>
    <row r="6" spans="1:11" ht="3.75" customHeight="1" x14ac:dyDescent="0.3">
      <c r="A6" s="72"/>
      <c r="B6" s="73"/>
      <c r="C6" s="73"/>
      <c r="D6" s="173"/>
      <c r="E6" s="91"/>
      <c r="F6" s="176"/>
      <c r="G6" s="73"/>
      <c r="H6" s="73"/>
      <c r="I6" s="73"/>
      <c r="J6" s="173"/>
      <c r="K6" s="37"/>
    </row>
    <row r="7" spans="1:11" s="5" customFormat="1" ht="14.4" x14ac:dyDescent="0.3">
      <c r="A7" s="72" t="s">
        <v>206</v>
      </c>
      <c r="B7" s="76">
        <v>18.607296481880788</v>
      </c>
      <c r="C7" s="76">
        <v>22.470296039970336</v>
      </c>
      <c r="D7" s="171">
        <f>IFERROR($B7/C7-1,"")</f>
        <v>-0.17191582839932396</v>
      </c>
      <c r="E7" s="76">
        <v>23.870527116941833</v>
      </c>
      <c r="F7" s="171">
        <f>IFERROR($B7/E7-1,"")</f>
        <v>-0.22049075872000867</v>
      </c>
      <c r="G7" s="146"/>
      <c r="H7" s="76">
        <v>58.416747482455499</v>
      </c>
      <c r="I7" s="76">
        <v>50.74552408621598</v>
      </c>
      <c r="J7" s="171">
        <f>IFERROR($H7/I7-1,"")</f>
        <v>0.15117044378546995</v>
      </c>
      <c r="K7" s="37"/>
    </row>
    <row r="8" spans="1:11" s="5" customFormat="1" x14ac:dyDescent="0.3">
      <c r="A8" s="105" t="s">
        <v>207</v>
      </c>
      <c r="B8" s="147">
        <v>0.30645030663376127</v>
      </c>
      <c r="C8" s="147">
        <v>0.31943046668448122</v>
      </c>
      <c r="D8" s="172">
        <f>IFERROR(ROUND(($B8-C8)*100,1),"")</f>
        <v>-1.3</v>
      </c>
      <c r="E8" s="77">
        <v>0.33621307419887797</v>
      </c>
      <c r="F8" s="161">
        <f>IFERROR(ROUND(($B8-E8)*100,1),"")</f>
        <v>-3</v>
      </c>
      <c r="G8" s="73"/>
      <c r="H8" s="77">
        <v>0.31179835231795033</v>
      </c>
      <c r="I8" s="77">
        <v>0.26917135585342544</v>
      </c>
      <c r="J8" s="175">
        <f>IFERROR(ROUND(($H8-I8)*100,1),"")</f>
        <v>4.3</v>
      </c>
      <c r="K8" s="39"/>
    </row>
    <row r="9" spans="1:11" ht="3.75" customHeight="1" x14ac:dyDescent="0.3">
      <c r="A9" s="68"/>
      <c r="B9" s="73"/>
      <c r="C9" s="73"/>
      <c r="D9" s="173"/>
      <c r="E9" s="91"/>
      <c r="F9" s="176"/>
      <c r="G9" s="73"/>
      <c r="H9" s="73"/>
      <c r="I9" s="73"/>
      <c r="J9" s="173"/>
      <c r="K9" s="37"/>
    </row>
    <row r="10" spans="1:11" ht="14.4" x14ac:dyDescent="0.3">
      <c r="A10" s="72" t="s">
        <v>208</v>
      </c>
      <c r="B10" s="76">
        <v>9.5988907259647096</v>
      </c>
      <c r="C10" s="76">
        <v>11.972671554348359</v>
      </c>
      <c r="D10" s="171">
        <f>IFERROR($B10/C10-1,"")</f>
        <v>-0.19826659552199233</v>
      </c>
      <c r="E10" s="76">
        <v>12.316905634936877</v>
      </c>
      <c r="F10" s="171">
        <f>IFERROR($B10/E10-1,"")</f>
        <v>-0.22067351894476839</v>
      </c>
      <c r="G10" s="146"/>
      <c r="H10" s="76">
        <v>34.923941055069299</v>
      </c>
      <c r="I10" s="76">
        <v>27.179640466162528</v>
      </c>
      <c r="J10" s="171">
        <f>IFERROR($H10/I10-1,"")</f>
        <v>0.28493020717283168</v>
      </c>
      <c r="K10" s="37"/>
    </row>
    <row r="11" spans="1:11" x14ac:dyDescent="0.3">
      <c r="A11" s="105" t="s">
        <v>209</v>
      </c>
      <c r="B11" s="147">
        <v>0.11212731857786067</v>
      </c>
      <c r="C11" s="147">
        <v>0.14048738464886548</v>
      </c>
      <c r="D11" s="172">
        <f>IFERROR(ROUND(($B11-C11)*100,1),"")</f>
        <v>-2.8</v>
      </c>
      <c r="E11" s="77">
        <v>0.12732305203086602</v>
      </c>
      <c r="F11" s="161">
        <f>IFERROR(ROUND(($B11-E11)*100,1),"")</f>
        <v>-1.5</v>
      </c>
      <c r="G11" s="73"/>
      <c r="H11" s="77">
        <v>0.13112996200247012</v>
      </c>
      <c r="I11" s="77">
        <v>0.1323233615658618</v>
      </c>
      <c r="J11" s="175">
        <f>IFERROR(ROUND(($H11-I11)*100,1),"")</f>
        <v>-0.1</v>
      </c>
      <c r="K11" s="37"/>
    </row>
    <row r="12" spans="1:11" ht="4.8" customHeight="1" x14ac:dyDescent="0.3">
      <c r="A12" s="68"/>
      <c r="B12" s="73"/>
      <c r="C12" s="73"/>
      <c r="D12" s="173"/>
      <c r="E12" s="91"/>
      <c r="F12" s="176"/>
      <c r="G12" s="73"/>
      <c r="H12" s="73"/>
      <c r="I12" s="73"/>
      <c r="J12" s="173"/>
    </row>
    <row r="13" spans="1:11" ht="14.4" x14ac:dyDescent="0.3">
      <c r="A13" s="74" t="s">
        <v>155</v>
      </c>
      <c r="B13" s="92">
        <f>B4+B7+B10</f>
        <v>59.39751654631398</v>
      </c>
      <c r="C13" s="92">
        <f>C4+C7+C10</f>
        <v>79.47459680206353</v>
      </c>
      <c r="D13" s="174">
        <f>IFERROR($B13/C13-1,"")</f>
        <v>-0.25262261230154814</v>
      </c>
      <c r="E13" s="92">
        <f>E4+E7+E10</f>
        <v>69.558488543058473</v>
      </c>
      <c r="F13" s="174">
        <f>IFERROR($B13/E13-1,"")</f>
        <v>-0.14607810217806261</v>
      </c>
      <c r="G13" s="73"/>
      <c r="H13" s="92">
        <f>H4+H7+H10</f>
        <v>188.96729267172051</v>
      </c>
      <c r="I13" s="92">
        <f>I4+I7+I10</f>
        <v>218.74388626891073</v>
      </c>
      <c r="J13" s="177">
        <f>IFERROR(H13/I13-1,"")</f>
        <v>-0.13612537522801726</v>
      </c>
    </row>
    <row r="14" spans="1:11" x14ac:dyDescent="0.3">
      <c r="A14" s="105" t="s">
        <v>156</v>
      </c>
      <c r="B14" s="77">
        <v>0.22171057366220939</v>
      </c>
      <c r="C14" s="77">
        <v>0.27577553863546972</v>
      </c>
      <c r="D14" s="175">
        <f>IFERROR(ROUND(($B14-C14)*100,1),"")</f>
        <v>-5.4</v>
      </c>
      <c r="E14" s="77">
        <v>0.24464886036944861</v>
      </c>
      <c r="F14" s="175">
        <f>IFERROR(ROUND(($B14-E14)*100,1),"")</f>
        <v>-2.2999999999999998</v>
      </c>
      <c r="G14" s="73"/>
      <c r="H14" s="77">
        <v>0.23816818233793691</v>
      </c>
      <c r="I14" s="77">
        <v>0.27673194634178827</v>
      </c>
      <c r="J14" s="175">
        <f>IFERROR(ROUND(($H14-I14)*100,1),"")</f>
        <v>-3.9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J1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0" sqref="D10"/>
    </sheetView>
  </sheetViews>
  <sheetFormatPr defaultColWidth="9" defaultRowHeight="12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29" customWidth="1"/>
    <col min="8" max="9" width="7.5" style="26" customWidth="1"/>
    <col min="10" max="10" width="7.5" style="33" customWidth="1"/>
    <col min="11" max="16384" width="9" style="3"/>
  </cols>
  <sheetData>
    <row r="1" spans="1:10" x14ac:dyDescent="0.3">
      <c r="B1" s="19"/>
    </row>
    <row r="2" spans="1:10" ht="33" customHeight="1" x14ac:dyDescent="0.3">
      <c r="A2" s="179" t="s">
        <v>224</v>
      </c>
      <c r="B2" s="106" t="s">
        <v>204</v>
      </c>
      <c r="C2" s="106" t="s">
        <v>123</v>
      </c>
      <c r="D2" s="180" t="s">
        <v>134</v>
      </c>
      <c r="E2" s="180" t="s">
        <v>203</v>
      </c>
      <c r="F2" s="180" t="s">
        <v>134</v>
      </c>
      <c r="G2" s="181"/>
      <c r="H2" s="182" t="s">
        <v>215</v>
      </c>
      <c r="I2" s="182" t="s">
        <v>216</v>
      </c>
      <c r="J2" s="182" t="s">
        <v>134</v>
      </c>
    </row>
    <row r="3" spans="1:10" ht="3.75" customHeight="1" x14ac:dyDescent="0.3">
      <c r="A3" s="68"/>
      <c r="B3" s="69"/>
      <c r="C3" s="69"/>
      <c r="D3" s="80" t="str">
        <f>IFERROR($B3/C3-1,"")</f>
        <v/>
      </c>
      <c r="E3" s="69"/>
      <c r="F3" s="80" t="str">
        <f>IFERROR($B3/E3-1,"")</f>
        <v/>
      </c>
      <c r="G3" s="67"/>
      <c r="H3" s="69"/>
      <c r="I3" s="69"/>
      <c r="J3" s="73" t="str">
        <f t="shared" ref="J3:J13" si="0">IFERROR(H3/I3-1,"")</f>
        <v/>
      </c>
    </row>
    <row r="4" spans="1:10" s="5" customFormat="1" x14ac:dyDescent="0.3">
      <c r="A4" s="74" t="s">
        <v>157</v>
      </c>
      <c r="B4" s="92">
        <v>62.623917113432583</v>
      </c>
      <c r="C4" s="92">
        <v>69.681400365739947</v>
      </c>
      <c r="D4" s="75">
        <f>IFERROR($B4/C4-1,"")</f>
        <v>-0.10128216733969797</v>
      </c>
      <c r="E4" s="92">
        <v>67.389071174813992</v>
      </c>
      <c r="F4" s="75">
        <f>IFERROR($B4/E4-1,"")</f>
        <v>-7.0711080866808884E-2</v>
      </c>
      <c r="G4" s="67"/>
      <c r="H4" s="92">
        <v>195.32086184323978</v>
      </c>
      <c r="I4" s="92">
        <v>196.97656814520212</v>
      </c>
      <c r="J4" s="75">
        <f t="shared" si="0"/>
        <v>-8.405600308468264E-3</v>
      </c>
    </row>
    <row r="5" spans="1:10" s="64" customFormat="1" x14ac:dyDescent="0.3">
      <c r="A5" s="183" t="s">
        <v>70</v>
      </c>
      <c r="B5" s="184">
        <v>0.23375362128764643</v>
      </c>
      <c r="C5" s="184">
        <v>0.24179330870461022</v>
      </c>
      <c r="D5" s="175">
        <f>IFERROR(ROUND(($B5-C5)*100,1),"")</f>
        <v>-0.8</v>
      </c>
      <c r="E5" s="184">
        <v>0.23701865594834209</v>
      </c>
      <c r="F5" s="175">
        <f>IFERROR(ROUND(($B5-E5)*100,1),"")</f>
        <v>-0.3</v>
      </c>
      <c r="G5" s="67"/>
      <c r="H5" s="184">
        <v>0.24617601268542391</v>
      </c>
      <c r="I5" s="184">
        <v>0.2491942061390312</v>
      </c>
      <c r="J5" s="175">
        <f>IFERROR(ROUND(($H5-I5)*100,1),"")</f>
        <v>-0.3</v>
      </c>
    </row>
    <row r="6" spans="1:10" ht="3.75" customHeight="1" x14ac:dyDescent="0.3">
      <c r="A6" s="72"/>
      <c r="B6" s="76"/>
      <c r="C6" s="76"/>
      <c r="D6" s="70"/>
      <c r="E6" s="76"/>
      <c r="F6" s="73"/>
      <c r="G6" s="185"/>
      <c r="H6" s="76"/>
      <c r="I6" s="76"/>
      <c r="J6" s="73"/>
    </row>
    <row r="7" spans="1:10" ht="10.5" customHeight="1" x14ac:dyDescent="0.3">
      <c r="A7" s="186" t="s">
        <v>119</v>
      </c>
      <c r="B7" s="76">
        <v>0</v>
      </c>
      <c r="C7" s="76">
        <v>0.12330768999999998</v>
      </c>
      <c r="D7" s="171">
        <f>IFERROR($B7/C7-1,"n.a.")</f>
        <v>-1</v>
      </c>
      <c r="E7" s="76">
        <v>0</v>
      </c>
      <c r="F7" s="171" t="str">
        <f t="shared" ref="F7:F13" si="1">IFERROR($B7/E7-1,"n.a.")</f>
        <v>n.a.</v>
      </c>
      <c r="G7" s="67"/>
      <c r="H7" s="76">
        <v>0</v>
      </c>
      <c r="I7" s="76">
        <v>6.6741452199999998</v>
      </c>
      <c r="J7" s="70">
        <f t="shared" ref="J7:J13" si="2">IFERROR($H7/I7-1,"n.a.")</f>
        <v>-1</v>
      </c>
    </row>
    <row r="8" spans="1:10" ht="10.5" customHeight="1" x14ac:dyDescent="0.3">
      <c r="A8" s="186" t="s">
        <v>120</v>
      </c>
      <c r="B8" s="76">
        <v>3.0320699999999999E-2</v>
      </c>
      <c r="C8" s="76">
        <v>0</v>
      </c>
      <c r="D8" s="171" t="str">
        <f>IFERROR($B8/C8-1,"n.a.")</f>
        <v>n.a.</v>
      </c>
      <c r="E8" s="76">
        <v>0</v>
      </c>
      <c r="F8" s="171" t="str">
        <f t="shared" si="1"/>
        <v>n.a.</v>
      </c>
      <c r="G8" s="67"/>
      <c r="H8" s="76">
        <v>3.0320699999999999E-2</v>
      </c>
      <c r="I8" s="76">
        <v>0</v>
      </c>
      <c r="J8" s="70" t="str">
        <f t="shared" si="2"/>
        <v>n.a.</v>
      </c>
    </row>
    <row r="9" spans="1:10" ht="10.5" customHeight="1" x14ac:dyDescent="0.3">
      <c r="A9" s="186" t="s">
        <v>125</v>
      </c>
      <c r="B9" s="76">
        <v>0</v>
      </c>
      <c r="C9" s="76">
        <v>5.6704429500000009</v>
      </c>
      <c r="D9" s="171">
        <f>IFERROR($B9/C9-1,"n.a.")</f>
        <v>-1</v>
      </c>
      <c r="E9" s="76">
        <v>0</v>
      </c>
      <c r="F9" s="171" t="str">
        <f t="shared" si="1"/>
        <v>n.a.</v>
      </c>
      <c r="G9" s="67"/>
      <c r="H9" s="76">
        <v>0</v>
      </c>
      <c r="I9" s="76">
        <v>7.2533123636586518</v>
      </c>
      <c r="J9" s="70">
        <f t="shared" si="2"/>
        <v>-1</v>
      </c>
    </row>
    <row r="10" spans="1:10" ht="10.5" customHeight="1" x14ac:dyDescent="0.3">
      <c r="A10" s="186" t="s">
        <v>158</v>
      </c>
      <c r="B10" s="76">
        <v>0</v>
      </c>
      <c r="C10" s="76">
        <v>0</v>
      </c>
      <c r="D10" s="171" t="str">
        <f>IFERROR($B10/C10-1,"n.a.")</f>
        <v>n.a.</v>
      </c>
      <c r="E10" s="76">
        <v>0</v>
      </c>
      <c r="F10" s="171" t="str">
        <f t="shared" si="1"/>
        <v>n.a.</v>
      </c>
      <c r="G10" s="185"/>
      <c r="H10" s="76">
        <v>0</v>
      </c>
      <c r="I10" s="76">
        <v>-7.6984541665290669</v>
      </c>
      <c r="J10" s="70">
        <f t="shared" si="2"/>
        <v>-1</v>
      </c>
    </row>
    <row r="11" spans="1:10" ht="14.4" x14ac:dyDescent="0.3">
      <c r="A11" s="186" t="s">
        <v>76</v>
      </c>
      <c r="B11" s="76">
        <v>0</v>
      </c>
      <c r="C11" s="76">
        <v>0</v>
      </c>
      <c r="D11" s="171" t="str">
        <f>IFERROR($B11/C11-1,"n.a.")</f>
        <v>n.a.</v>
      </c>
      <c r="E11" s="76">
        <v>0</v>
      </c>
      <c r="F11" s="171" t="str">
        <f t="shared" si="1"/>
        <v>n.a.</v>
      </c>
      <c r="G11" s="67"/>
      <c r="H11" s="76">
        <v>0</v>
      </c>
      <c r="I11" s="76">
        <v>0</v>
      </c>
      <c r="J11" s="70" t="str">
        <f t="shared" si="2"/>
        <v>n.a.</v>
      </c>
    </row>
    <row r="12" spans="1:10" s="5" customFormat="1" ht="14.4" x14ac:dyDescent="0.3">
      <c r="A12" s="187" t="s">
        <v>64</v>
      </c>
      <c r="B12" s="109">
        <f>SUM(B7:B11)</f>
        <v>3.0320699999999999E-2</v>
      </c>
      <c r="C12" s="109">
        <f>SUM(C7:C11)</f>
        <v>5.7937506400000007</v>
      </c>
      <c r="D12" s="71">
        <f>IFERROR($B12/C12-1,"n.a.")</f>
        <v>-0.9947666542997784</v>
      </c>
      <c r="E12" s="109">
        <f>SUM(E7:E11)</f>
        <v>0</v>
      </c>
      <c r="F12" s="171" t="str">
        <f t="shared" si="1"/>
        <v>n.a.</v>
      </c>
      <c r="G12" s="185"/>
      <c r="H12" s="109">
        <f t="shared" ref="H12:I12" si="3">SUM(H7:H11)</f>
        <v>3.0320699999999999E-2</v>
      </c>
      <c r="I12" s="109">
        <f t="shared" si="3"/>
        <v>6.2290034171295838</v>
      </c>
      <c r="J12" s="71">
        <f t="shared" si="2"/>
        <v>-0.99513233530798539</v>
      </c>
    </row>
    <row r="13" spans="1:10" s="64" customFormat="1" x14ac:dyDescent="0.3">
      <c r="A13" s="74" t="s">
        <v>159</v>
      </c>
      <c r="B13" s="92">
        <f>B4+B12</f>
        <v>62.65423781343258</v>
      </c>
      <c r="C13" s="92">
        <f>C4+C12</f>
        <v>75.475151005739946</v>
      </c>
      <c r="D13" s="75">
        <f>IFERROR($B13/C13-1,"n.a.")</f>
        <v>-0.16986932813598909</v>
      </c>
      <c r="E13" s="92">
        <f>E4+E12</f>
        <v>67.389071174813992</v>
      </c>
      <c r="F13" s="75">
        <f t="shared" si="1"/>
        <v>-7.0261145892614896E-2</v>
      </c>
      <c r="G13" s="67"/>
      <c r="H13" s="92">
        <f>H4+H12</f>
        <v>195.35118254323979</v>
      </c>
      <c r="I13" s="92">
        <f>I4+I12</f>
        <v>203.2055715623317</v>
      </c>
      <c r="J13" s="75">
        <f t="shared" si="2"/>
        <v>-3.8652429452125769E-2</v>
      </c>
    </row>
    <row r="14" spans="1:10" x14ac:dyDescent="0.3">
      <c r="A14" s="183" t="s">
        <v>71</v>
      </c>
      <c r="B14" s="184">
        <v>0.23386679806980359</v>
      </c>
      <c r="C14" s="184">
        <v>0.26189752776022834</v>
      </c>
      <c r="D14" s="175">
        <f>IFERROR(ROUND(($B14-C14)*100,1),"")</f>
        <v>-2.8</v>
      </c>
      <c r="E14" s="184">
        <v>0.23701865594834209</v>
      </c>
      <c r="F14" s="175">
        <f>IFERROR(ROUND(($B14-E14)*100,1),"")</f>
        <v>-0.3</v>
      </c>
      <c r="G14" s="185"/>
      <c r="H14" s="184">
        <v>0.24621422790195222</v>
      </c>
      <c r="I14" s="184">
        <v>0.25707449147543082</v>
      </c>
      <c r="J14" s="175">
        <f>IFERROR(ROUND(($H14-I14)*100,1),"")</f>
        <v>-1.1000000000000001</v>
      </c>
    </row>
    <row r="15" spans="1:10" x14ac:dyDescent="0.3">
      <c r="G15" s="36"/>
      <c r="H15" s="3"/>
      <c r="I15" s="3"/>
      <c r="J15" s="3" t="s">
        <v>121</v>
      </c>
    </row>
    <row r="16" spans="1:10" customFormat="1" ht="11.25" customHeight="1" x14ac:dyDescent="0.4">
      <c r="B16" s="19"/>
      <c r="G16" s="36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31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9" sqref="F29"/>
    </sheetView>
  </sheetViews>
  <sheetFormatPr defaultColWidth="9" defaultRowHeight="12" outlineLevelRow="1" outlineLevelCol="1" x14ac:dyDescent="0.3"/>
  <cols>
    <col min="1" max="1" width="39.1640625" style="3" customWidth="1"/>
    <col min="2" max="3" width="7.5" style="3" customWidth="1"/>
    <col min="4" max="4" width="7" style="79" customWidth="1"/>
    <col min="5" max="5" width="7.5" style="3" customWidth="1" outlineLevel="1"/>
    <col min="6" max="6" width="7.5" style="79" customWidth="1" outlineLevel="1"/>
    <col min="7" max="7" width="1" style="29" customWidth="1"/>
    <col min="8" max="8" width="7.5" style="29" customWidth="1"/>
    <col min="9" max="9" width="7.5" style="3" customWidth="1"/>
    <col min="10" max="10" width="6" style="79" customWidth="1"/>
    <col min="11" max="16384" width="9" style="3"/>
  </cols>
  <sheetData>
    <row r="1" spans="1:10" x14ac:dyDescent="0.3">
      <c r="B1" s="19"/>
      <c r="I1" s="29"/>
      <c r="J1" s="206"/>
    </row>
    <row r="2" spans="1:10" ht="33" customHeight="1" x14ac:dyDescent="0.3">
      <c r="A2" s="78" t="s">
        <v>225</v>
      </c>
      <c r="B2" s="106" t="s">
        <v>204</v>
      </c>
      <c r="C2" s="106" t="s">
        <v>123</v>
      </c>
      <c r="D2" s="106" t="s">
        <v>134</v>
      </c>
      <c r="E2" s="106" t="s">
        <v>203</v>
      </c>
      <c r="F2" s="106" t="s">
        <v>134</v>
      </c>
      <c r="G2" s="181"/>
      <c r="H2" s="108" t="s">
        <v>215</v>
      </c>
      <c r="I2" s="108" t="s">
        <v>216</v>
      </c>
      <c r="J2" s="108" t="s">
        <v>134</v>
      </c>
    </row>
    <row r="3" spans="1:10" ht="3.75" customHeight="1" x14ac:dyDescent="0.3">
      <c r="A3" s="72"/>
      <c r="B3" s="69"/>
      <c r="C3" s="69"/>
      <c r="D3" s="73" t="str">
        <f>IFERROR($B3/C3-1,"")</f>
        <v/>
      </c>
      <c r="E3" s="69"/>
      <c r="F3" s="73" t="str">
        <f>IFERROR($B3/E3-1,"")</f>
        <v/>
      </c>
      <c r="G3" s="67"/>
      <c r="H3" s="66"/>
      <c r="I3" s="66"/>
      <c r="J3" s="67" t="str">
        <f>IFERROR($B3/I3-1,"")</f>
        <v/>
      </c>
    </row>
    <row r="4" spans="1:10" s="5" customFormat="1" outlineLevel="1" x14ac:dyDescent="0.3">
      <c r="A4" s="74" t="s">
        <v>3</v>
      </c>
      <c r="B4" s="92">
        <v>267.90565540103643</v>
      </c>
      <c r="C4" s="92">
        <v>288.18580935532458</v>
      </c>
      <c r="D4" s="75">
        <f>IFERROR($B4/C4-1,"")</f>
        <v>-7.0371799359778109E-2</v>
      </c>
      <c r="E4" s="92">
        <v>284.3196916511979</v>
      </c>
      <c r="F4" s="188">
        <f>IFERROR($B4/E4-1,"")</f>
        <v>-5.7730916050296455E-2</v>
      </c>
      <c r="G4" s="88"/>
      <c r="H4" s="92">
        <v>793.41955258992107</v>
      </c>
      <c r="I4" s="92">
        <v>790.45404464702654</v>
      </c>
      <c r="J4" s="75">
        <f>IFERROR($H4/I4-1,"")</f>
        <v>3.7516512983608585E-3</v>
      </c>
    </row>
    <row r="5" spans="1:10" ht="3.75" customHeight="1" outlineLevel="1" x14ac:dyDescent="0.3">
      <c r="A5" s="72"/>
      <c r="B5" s="76"/>
      <c r="C5" s="76"/>
      <c r="D5" s="189"/>
      <c r="E5" s="76"/>
      <c r="F5" s="189"/>
      <c r="G5" s="88"/>
      <c r="H5" s="76"/>
      <c r="I5" s="76"/>
      <c r="J5" s="70"/>
    </row>
    <row r="6" spans="1:10" s="5" customFormat="1" ht="14.4" x14ac:dyDescent="0.3">
      <c r="A6" s="190" t="s">
        <v>46</v>
      </c>
      <c r="B6" s="191">
        <v>20.272760958628648</v>
      </c>
      <c r="C6" s="191">
        <v>33.987462141797288</v>
      </c>
      <c r="D6" s="177">
        <f>IFERROR($B6/C6-1,"")</f>
        <v>-0.4035223673350562</v>
      </c>
      <c r="E6" s="191">
        <v>25.45598860923954</v>
      </c>
      <c r="F6" s="177">
        <f>IFERROR($B6/E6-1,"")</f>
        <v>-0.20361525651883661</v>
      </c>
      <c r="G6" s="203"/>
      <c r="H6" s="191">
        <v>71.532815494955514</v>
      </c>
      <c r="I6" s="191">
        <v>97.392258961533145</v>
      </c>
      <c r="J6" s="177">
        <f>IFERROR($H6/I6-1,"")</f>
        <v>-0.26551846873981322</v>
      </c>
    </row>
    <row r="7" spans="1:10" s="65" customFormat="1" x14ac:dyDescent="0.3">
      <c r="A7" s="192" t="s">
        <v>69</v>
      </c>
      <c r="B7" s="77">
        <f>B6/B4</f>
        <v>7.5671269157352103E-2</v>
      </c>
      <c r="C7" s="77">
        <f>C6/C4</f>
        <v>0.11793593243826851</v>
      </c>
      <c r="D7" s="90">
        <f>IFERROR(ROUND(($B7-C7)*100,1),"")</f>
        <v>-4.2</v>
      </c>
      <c r="E7" s="77">
        <f>E6/E4</f>
        <v>8.9532977689314716E-2</v>
      </c>
      <c r="F7" s="90">
        <f>IFERROR(ROUND(($B7-E7)*100,1),"")</f>
        <v>-1.4</v>
      </c>
      <c r="G7" s="73"/>
      <c r="H7" s="77">
        <f>H6/H4</f>
        <v>9.0157616183587114E-2</v>
      </c>
      <c r="I7" s="77">
        <f>I6/I4</f>
        <v>0.12321052643234079</v>
      </c>
      <c r="J7" s="90">
        <f>IFERROR(ROUND(($H7-I7)*100,1),"")</f>
        <v>-3.3</v>
      </c>
    </row>
    <row r="8" spans="1:10" ht="3.75" customHeight="1" x14ac:dyDescent="0.3">
      <c r="A8" s="193"/>
      <c r="B8" s="178"/>
      <c r="C8" s="178"/>
      <c r="D8" s="194"/>
      <c r="E8" s="178"/>
      <c r="F8" s="194"/>
      <c r="G8" s="173"/>
      <c r="H8" s="178"/>
      <c r="I8" s="178"/>
      <c r="J8" s="171"/>
    </row>
    <row r="9" spans="1:10" ht="14.4" x14ac:dyDescent="0.3">
      <c r="A9" s="193" t="s">
        <v>63</v>
      </c>
      <c r="B9" s="178">
        <v>-15.7435025531282</v>
      </c>
      <c r="C9" s="178">
        <v>-13.787858749626208</v>
      </c>
      <c r="D9" s="171">
        <f>IFERROR($B9/C9-1,"")</f>
        <v>0.14183810836871324</v>
      </c>
      <c r="E9" s="178">
        <v>-16.174239937454708</v>
      </c>
      <c r="F9" s="171">
        <f>IFERROR($B9/E9-1,"")</f>
        <v>-2.6631074226186602E-2</v>
      </c>
      <c r="G9" s="173"/>
      <c r="H9" s="178">
        <v>-62.829064815031145</v>
      </c>
      <c r="I9" s="178">
        <v>-28.563325840459466</v>
      </c>
      <c r="J9" s="171">
        <f>IFERROR($H9/I9-1,"n.a.")</f>
        <v>1.1996410770217394</v>
      </c>
    </row>
    <row r="10" spans="1:10" ht="14.4" x14ac:dyDescent="0.3">
      <c r="A10" s="193" t="s">
        <v>67</v>
      </c>
      <c r="B10" s="178">
        <v>10.67762573432848</v>
      </c>
      <c r="C10" s="178">
        <v>-8.0992800000000003</v>
      </c>
      <c r="D10" s="171">
        <f>IFERROR($B10/C10-1,"")</f>
        <v>-2.3183425853073949</v>
      </c>
      <c r="E10" s="178">
        <v>-0.72345108999999819</v>
      </c>
      <c r="F10" s="171">
        <f>IFERROR($B10/E10-1,"")</f>
        <v>-15.759291791693212</v>
      </c>
      <c r="G10" s="203"/>
      <c r="H10" s="178">
        <v>12.967949224328482</v>
      </c>
      <c r="I10" s="178">
        <v>-20.555321689999996</v>
      </c>
      <c r="J10" s="171">
        <f>IFERROR($H10/I10-1,"n.a.")</f>
        <v>-1.6308803831874492</v>
      </c>
    </row>
    <row r="11" spans="1:10" s="5" customFormat="1" ht="14.4" x14ac:dyDescent="0.3">
      <c r="A11" s="190" t="s">
        <v>47</v>
      </c>
      <c r="B11" s="191">
        <f>B6+B9+B10</f>
        <v>15.206884139828928</v>
      </c>
      <c r="C11" s="191">
        <f>C6+C9+C10</f>
        <v>12.100323392171077</v>
      </c>
      <c r="D11" s="177">
        <f>IFERROR($B11/C11-1,"")</f>
        <v>0.25673369603227281</v>
      </c>
      <c r="E11" s="191">
        <f>E6+E9+E10</f>
        <v>8.558297581784835</v>
      </c>
      <c r="F11" s="177">
        <f>IFERROR($B11/E11-1,"")</f>
        <v>0.77685853927242476</v>
      </c>
      <c r="G11" s="173"/>
      <c r="H11" s="191">
        <f>H6+H9+H10</f>
        <v>21.671699904252851</v>
      </c>
      <c r="I11" s="191">
        <f>I6+I9+I10</f>
        <v>48.273611431073675</v>
      </c>
      <c r="J11" s="177">
        <f>IFERROR($H11/I11-1,"n.a.")</f>
        <v>-0.55106528677274813</v>
      </c>
    </row>
    <row r="12" spans="1:10" s="65" customFormat="1" x14ac:dyDescent="0.3">
      <c r="A12" s="192" t="s">
        <v>72</v>
      </c>
      <c r="B12" s="77">
        <f>B11/B4</f>
        <v>5.6762087075262604E-2</v>
      </c>
      <c r="C12" s="77">
        <f>C11/C4</f>
        <v>4.1987922372859574E-2</v>
      </c>
      <c r="D12" s="90">
        <f>IFERROR(ROUND(($B12-C12)*100,1),"")</f>
        <v>1.5</v>
      </c>
      <c r="E12" s="77">
        <f>E11/E4</f>
        <v>3.0100966739525434E-2</v>
      </c>
      <c r="F12" s="90">
        <f>IFERROR(ROUND(($B12-E12)*100,1),"")</f>
        <v>2.7</v>
      </c>
      <c r="G12" s="73"/>
      <c r="H12" s="77">
        <f>H11/H4</f>
        <v>2.7314300275952323E-2</v>
      </c>
      <c r="I12" s="77">
        <f>I11/I4</f>
        <v>6.1070737455243239E-2</v>
      </c>
      <c r="J12" s="90">
        <f>IFERROR(ROUND(($H12-I12)*100,1),"")</f>
        <v>-3.4</v>
      </c>
    </row>
    <row r="13" spans="1:10" x14ac:dyDescent="0.3">
      <c r="A13" s="91"/>
      <c r="B13" s="73"/>
      <c r="C13" s="195"/>
      <c r="D13" s="73"/>
      <c r="E13" s="73"/>
      <c r="F13" s="73"/>
      <c r="G13" s="88"/>
      <c r="H13" s="76"/>
      <c r="I13" s="76"/>
      <c r="J13" s="70"/>
    </row>
    <row r="14" spans="1:10" x14ac:dyDescent="0.3">
      <c r="A14" s="91"/>
      <c r="B14" s="73"/>
      <c r="C14" s="73"/>
      <c r="D14" s="73"/>
      <c r="E14" s="73"/>
      <c r="F14" s="73"/>
      <c r="G14" s="204"/>
      <c r="H14" s="76"/>
      <c r="I14" s="76"/>
      <c r="J14" s="70"/>
    </row>
    <row r="15" spans="1:10" ht="33" customHeight="1" x14ac:dyDescent="0.3">
      <c r="A15" s="179" t="s">
        <v>226</v>
      </c>
      <c r="B15" s="106" t="s">
        <v>204</v>
      </c>
      <c r="C15" s="106" t="s">
        <v>123</v>
      </c>
      <c r="D15" s="106" t="s">
        <v>134</v>
      </c>
      <c r="E15" s="106" t="s">
        <v>203</v>
      </c>
      <c r="F15" s="106" t="s">
        <v>134</v>
      </c>
      <c r="G15" s="181"/>
      <c r="H15" s="108" t="s">
        <v>215</v>
      </c>
      <c r="I15" s="108" t="s">
        <v>216</v>
      </c>
      <c r="J15" s="108" t="s">
        <v>134</v>
      </c>
    </row>
    <row r="16" spans="1:10" ht="3.75" customHeight="1" x14ac:dyDescent="0.3">
      <c r="A16" s="72"/>
      <c r="B16" s="69"/>
      <c r="C16" s="69"/>
      <c r="D16" s="73" t="str">
        <f>IFERROR($B16/C16-1,"")</f>
        <v/>
      </c>
      <c r="E16" s="69"/>
      <c r="F16" s="73" t="str">
        <f>IFERROR($B16/E16-1,"")</f>
        <v/>
      </c>
      <c r="G16" s="88"/>
      <c r="H16" s="66"/>
      <c r="I16" s="66"/>
      <c r="J16" s="67" t="str">
        <f>IFERROR($B16/I16-1,"")</f>
        <v/>
      </c>
    </row>
    <row r="17" spans="1:10" s="5" customFormat="1" ht="14.4" x14ac:dyDescent="0.3">
      <c r="A17" s="190" t="s">
        <v>47</v>
      </c>
      <c r="B17" s="191">
        <f>B11</f>
        <v>15.206884139828928</v>
      </c>
      <c r="C17" s="191">
        <f>C11</f>
        <v>12.100323392171077</v>
      </c>
      <c r="D17" s="177">
        <f>IFERROR($B17/C17-1,"")</f>
        <v>0.25673369603227281</v>
      </c>
      <c r="E17" s="191">
        <f>E11</f>
        <v>8.558297581784835</v>
      </c>
      <c r="F17" s="177">
        <f>IFERROR($B17/E17-1,"")</f>
        <v>0.77685853927242476</v>
      </c>
      <c r="G17" s="173"/>
      <c r="H17" s="191">
        <f>H11</f>
        <v>21.671699904252851</v>
      </c>
      <c r="I17" s="191">
        <f>I11</f>
        <v>48.273611431073675</v>
      </c>
      <c r="J17" s="177">
        <f>IFERROR($H17/I17-1,"")</f>
        <v>-0.55106528677274813</v>
      </c>
    </row>
    <row r="18" spans="1:10" s="64" customFormat="1" ht="14.4" x14ac:dyDescent="0.3">
      <c r="A18" s="196" t="s">
        <v>160</v>
      </c>
      <c r="B18" s="197">
        <f>B17/B4</f>
        <v>5.6762087075262604E-2</v>
      </c>
      <c r="C18" s="197">
        <f>C17/C4</f>
        <v>4.1987922372859574E-2</v>
      </c>
      <c r="D18" s="198">
        <f>IFERROR(ROUND(($B18-C18)*100,1),"")</f>
        <v>1.5</v>
      </c>
      <c r="E18" s="197">
        <f>E17/E4</f>
        <v>3.0100966739525434E-2</v>
      </c>
      <c r="F18" s="198">
        <f>IFERROR(ROUND(($B18-E18)*100,1),"")</f>
        <v>2.7</v>
      </c>
      <c r="G18" s="173"/>
      <c r="H18" s="197">
        <f>H17/H4</f>
        <v>2.7314300275952323E-2</v>
      </c>
      <c r="I18" s="197">
        <f>I17/I4</f>
        <v>6.1070737455243239E-2</v>
      </c>
      <c r="J18" s="198">
        <f>IFERROR(ROUND(($H18-I18)*100,1),"")</f>
        <v>-3.4</v>
      </c>
    </row>
    <row r="19" spans="1:10" ht="3.75" customHeight="1" x14ac:dyDescent="0.3">
      <c r="A19" s="193"/>
      <c r="B19" s="178"/>
      <c r="C19" s="178"/>
      <c r="D19" s="173"/>
      <c r="E19" s="178"/>
      <c r="F19" s="173"/>
      <c r="G19" s="173"/>
      <c r="H19" s="173"/>
      <c r="I19" s="173"/>
      <c r="J19" s="173"/>
    </row>
    <row r="20" spans="1:10" ht="14.4" x14ac:dyDescent="0.3">
      <c r="A20" s="199" t="s">
        <v>119</v>
      </c>
      <c r="B20" s="178">
        <v>0</v>
      </c>
      <c r="C20" s="178">
        <v>0.12330768999999998</v>
      </c>
      <c r="D20" s="171">
        <f t="shared" ref="D20:D27" si="0">IFERROR($B20/C20-1,"n.a.")</f>
        <v>-1</v>
      </c>
      <c r="E20" s="178">
        <v>0</v>
      </c>
      <c r="F20" s="171" t="str">
        <f t="shared" ref="F20:F27" si="1">IFERROR($B20/E20-1,"n.a.")</f>
        <v>n.a.</v>
      </c>
      <c r="G20" s="173"/>
      <c r="H20" s="178">
        <v>0</v>
      </c>
      <c r="I20" s="178">
        <v>6.6741452199999998</v>
      </c>
      <c r="J20" s="171">
        <f t="shared" ref="J20:J26" si="2">IFERROR($H20/I20-1,"n.a.")</f>
        <v>-1</v>
      </c>
    </row>
    <row r="21" spans="1:10" ht="14.4" x14ac:dyDescent="0.3">
      <c r="A21" s="199" t="s">
        <v>120</v>
      </c>
      <c r="B21" s="178">
        <v>3.0320699999999999E-2</v>
      </c>
      <c r="C21" s="178">
        <v>0</v>
      </c>
      <c r="D21" s="171" t="str">
        <f>IFERROR($B21/C21-1,"n.a.")</f>
        <v>n.a.</v>
      </c>
      <c r="E21" s="178">
        <v>0</v>
      </c>
      <c r="F21" s="171" t="str">
        <f t="shared" si="1"/>
        <v>n.a.</v>
      </c>
      <c r="G21" s="173"/>
      <c r="H21" s="178">
        <v>3.0320699999999999E-2</v>
      </c>
      <c r="I21" s="178">
        <v>0</v>
      </c>
      <c r="J21" s="171" t="str">
        <f t="shared" si="2"/>
        <v>n.a.</v>
      </c>
    </row>
    <row r="22" spans="1:10" ht="14.4" x14ac:dyDescent="0.3">
      <c r="A22" s="199" t="s">
        <v>125</v>
      </c>
      <c r="B22" s="178">
        <v>0</v>
      </c>
      <c r="C22" s="178">
        <v>5.6704429500000009</v>
      </c>
      <c r="D22" s="171">
        <f>IFERROR($B22/C22-1,"n.a.")</f>
        <v>-1</v>
      </c>
      <c r="E22" s="178">
        <v>0</v>
      </c>
      <c r="F22" s="171" t="str">
        <f t="shared" si="1"/>
        <v>n.a.</v>
      </c>
      <c r="G22" s="173"/>
      <c r="H22" s="178">
        <v>0</v>
      </c>
      <c r="I22" s="178">
        <v>7.2533123636586518</v>
      </c>
      <c r="J22" s="171">
        <f t="shared" si="2"/>
        <v>-1</v>
      </c>
    </row>
    <row r="23" spans="1:10" ht="14.4" x14ac:dyDescent="0.3">
      <c r="A23" s="199" t="s">
        <v>128</v>
      </c>
      <c r="B23" s="178">
        <v>0</v>
      </c>
      <c r="C23" s="178">
        <v>0</v>
      </c>
      <c r="D23" s="171" t="str">
        <f t="shared" si="0"/>
        <v>n.a.</v>
      </c>
      <c r="E23" s="178">
        <v>0</v>
      </c>
      <c r="F23" s="171" t="str">
        <f t="shared" si="1"/>
        <v>n.a.</v>
      </c>
      <c r="G23" s="173"/>
      <c r="H23" s="178">
        <v>0</v>
      </c>
      <c r="I23" s="178">
        <v>-7.6984541665290669</v>
      </c>
      <c r="J23" s="171">
        <f t="shared" si="2"/>
        <v>-1</v>
      </c>
    </row>
    <row r="24" spans="1:10" ht="14.4" x14ac:dyDescent="0.3">
      <c r="A24" s="199" t="s">
        <v>217</v>
      </c>
      <c r="B24" s="178">
        <v>-13.014707609999999</v>
      </c>
      <c r="C24" s="178">
        <v>0</v>
      </c>
      <c r="D24" s="171" t="str">
        <f t="shared" si="0"/>
        <v>n.a.</v>
      </c>
      <c r="E24" s="178">
        <v>0</v>
      </c>
      <c r="F24" s="171" t="str">
        <f t="shared" si="1"/>
        <v>n.a.</v>
      </c>
      <c r="G24" s="173"/>
      <c r="H24" s="178">
        <v>-13.014707609999999</v>
      </c>
      <c r="I24" s="178">
        <v>0</v>
      </c>
      <c r="J24" s="171" t="str">
        <f t="shared" si="2"/>
        <v>n.a.</v>
      </c>
    </row>
    <row r="25" spans="1:10" ht="14.4" x14ac:dyDescent="0.3">
      <c r="A25" s="199" t="s">
        <v>76</v>
      </c>
      <c r="B25" s="178">
        <v>0</v>
      </c>
      <c r="C25" s="178">
        <v>0</v>
      </c>
      <c r="D25" s="171" t="str">
        <f t="shared" si="0"/>
        <v>n.a.</v>
      </c>
      <c r="E25" s="178">
        <v>0</v>
      </c>
      <c r="F25" s="171" t="str">
        <f t="shared" si="1"/>
        <v>n.a.</v>
      </c>
      <c r="G25" s="173"/>
      <c r="H25" s="178">
        <v>0</v>
      </c>
      <c r="I25" s="178">
        <v>0</v>
      </c>
      <c r="J25" s="171" t="str">
        <f t="shared" si="2"/>
        <v>n.a.</v>
      </c>
    </row>
    <row r="26" spans="1:10" s="5" customFormat="1" ht="14.4" x14ac:dyDescent="0.3">
      <c r="A26" s="199" t="s">
        <v>49</v>
      </c>
      <c r="B26" s="178">
        <v>-1.0309038000000001E-2</v>
      </c>
      <c r="C26" s="178">
        <v>-1.9698752176000003</v>
      </c>
      <c r="D26" s="171">
        <f>IFERROR($B26/C26-1,"n.a.")</f>
        <v>-0.9947666542997784</v>
      </c>
      <c r="E26" s="178">
        <v>0</v>
      </c>
      <c r="F26" s="171" t="str">
        <f t="shared" si="1"/>
        <v>n.a.</v>
      </c>
      <c r="G26" s="173"/>
      <c r="H26" s="178">
        <v>-1.0309038000000001E-2</v>
      </c>
      <c r="I26" s="178">
        <v>-2.117861161824059</v>
      </c>
      <c r="J26" s="171">
        <f t="shared" si="2"/>
        <v>-0.99513233530798539</v>
      </c>
    </row>
    <row r="27" spans="1:10" s="5" customFormat="1" ht="14.4" x14ac:dyDescent="0.3">
      <c r="A27" s="200" t="s">
        <v>129</v>
      </c>
      <c r="B27" s="201">
        <f>SUM(B20:B26)</f>
        <v>-12.994695947999999</v>
      </c>
      <c r="C27" s="201">
        <f>SUM(C20:C26)</f>
        <v>3.8238754224000004</v>
      </c>
      <c r="D27" s="202">
        <f t="shared" si="0"/>
        <v>-4.3983052564625824</v>
      </c>
      <c r="E27" s="201">
        <f>SUM(E20:E26)</f>
        <v>0</v>
      </c>
      <c r="F27" s="202" t="str">
        <f t="shared" si="1"/>
        <v>n.a.</v>
      </c>
      <c r="G27" s="203"/>
      <c r="H27" s="201">
        <f>SUM(H20:H26)</f>
        <v>-12.994695947999999</v>
      </c>
      <c r="I27" s="201">
        <f>SUM(I20:I26)</f>
        <v>4.1111422553055252</v>
      </c>
      <c r="J27" s="202">
        <f t="shared" ref="J22:J28" si="3">IFERROR($H27/I27-1,"n.a.")</f>
        <v>-4.1608480419839617</v>
      </c>
    </row>
    <row r="28" spans="1:10" s="64" customFormat="1" ht="14.4" x14ac:dyDescent="0.3">
      <c r="A28" s="190" t="s">
        <v>50</v>
      </c>
      <c r="B28" s="191">
        <f>B17+B27</f>
        <v>2.212188191828929</v>
      </c>
      <c r="C28" s="191">
        <f>C17+C27</f>
        <v>15.924198814571078</v>
      </c>
      <c r="D28" s="177">
        <f>IFERROR($B28/C28-1,"")</f>
        <v>-0.86108009466669577</v>
      </c>
      <c r="E28" s="191">
        <f>E17+E27</f>
        <v>8.558297581784835</v>
      </c>
      <c r="F28" s="177">
        <f>IFERROR($B28/E28-1,"")</f>
        <v>-0.74151539243771225</v>
      </c>
      <c r="G28" s="173"/>
      <c r="H28" s="191">
        <f>H17+H27</f>
        <v>8.677003956252852</v>
      </c>
      <c r="I28" s="191">
        <f>I17+I27</f>
        <v>52.384753686379199</v>
      </c>
      <c r="J28" s="177">
        <f t="shared" si="3"/>
        <v>-0.83436012683764893</v>
      </c>
    </row>
    <row r="29" spans="1:10" x14ac:dyDescent="0.3">
      <c r="A29" s="105" t="s">
        <v>161</v>
      </c>
      <c r="B29" s="77">
        <f>B28/B4</f>
        <v>8.2573404003638325E-3</v>
      </c>
      <c r="C29" s="77">
        <f>C28/C4</f>
        <v>5.5256706949567427E-2</v>
      </c>
      <c r="D29" s="90">
        <f>IFERROR(ROUND(($B29-C29)*100,1),"")</f>
        <v>-4.7</v>
      </c>
      <c r="E29" s="77">
        <f>E28/E4</f>
        <v>3.0100966739525434E-2</v>
      </c>
      <c r="F29" s="90">
        <f>IFERROR(ROUND(($B29-E29)*100,1),"")</f>
        <v>-2.2000000000000002</v>
      </c>
      <c r="G29" s="205"/>
      <c r="H29" s="77">
        <f>H28/H4</f>
        <v>1.0936211400297519E-2</v>
      </c>
      <c r="I29" s="77">
        <f>I28/I4</f>
        <v>6.6271725777266866E-2</v>
      </c>
      <c r="J29" s="90">
        <f>IFERROR(ROUND(($H29-I29)*100,1),"")</f>
        <v>-5.5</v>
      </c>
    </row>
    <row r="30" spans="1:10" x14ac:dyDescent="0.3">
      <c r="J30" s="206"/>
    </row>
    <row r="31" spans="1:10" x14ac:dyDescent="0.3">
      <c r="J31" s="206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Q24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8" sqref="F18"/>
    </sheetView>
  </sheetViews>
  <sheetFormatPr defaultColWidth="9" defaultRowHeight="12" outlineLevelRow="1" outlineLevelCol="1" x14ac:dyDescent="0.3"/>
  <cols>
    <col min="1" max="1" width="36.33203125" style="3" bestFit="1" customWidth="1"/>
    <col min="2" max="2" width="7" style="79" customWidth="1"/>
    <col min="3" max="4" width="7.1640625" style="79" customWidth="1" outlineLevel="1"/>
    <col min="5" max="5" width="7" style="79" customWidth="1"/>
    <col min="6" max="6" width="7" style="79" customWidth="1" outlineLevel="1"/>
    <col min="7" max="7" width="1" style="29" customWidth="1"/>
    <col min="8" max="9" width="7" style="95" customWidth="1"/>
    <col min="10" max="10" width="1.4140625" style="3" customWidth="1"/>
    <col min="11" max="16384" width="9" style="3"/>
  </cols>
  <sheetData>
    <row r="1" spans="1:17" x14ac:dyDescent="0.3">
      <c r="B1" s="89"/>
    </row>
    <row r="2" spans="1:17" ht="33" customHeight="1" x14ac:dyDescent="0.4">
      <c r="A2" s="15" t="s">
        <v>210</v>
      </c>
      <c r="B2" s="106" t="s">
        <v>204</v>
      </c>
      <c r="C2" s="106" t="s">
        <v>203</v>
      </c>
      <c r="D2" s="106" t="s">
        <v>134</v>
      </c>
      <c r="E2" s="16" t="s">
        <v>124</v>
      </c>
      <c r="F2" s="106" t="s">
        <v>134</v>
      </c>
      <c r="G2" s="96"/>
      <c r="H2" s="18">
        <v>2021</v>
      </c>
      <c r="I2" s="18">
        <v>2020</v>
      </c>
      <c r="J2" s="98"/>
      <c r="K2" s="16" t="s">
        <v>0</v>
      </c>
      <c r="L2" s="16" t="s">
        <v>122</v>
      </c>
      <c r="M2" s="16" t="s">
        <v>123</v>
      </c>
      <c r="N2" s="16" t="s">
        <v>124</v>
      </c>
      <c r="O2" s="16" t="s">
        <v>202</v>
      </c>
      <c r="P2" s="106" t="s">
        <v>203</v>
      </c>
      <c r="Q2" s="106" t="s">
        <v>204</v>
      </c>
    </row>
    <row r="3" spans="1:17" ht="3.75" customHeight="1" x14ac:dyDescent="0.3">
      <c r="A3" s="72"/>
      <c r="B3" s="69"/>
      <c r="C3" s="69"/>
      <c r="D3" s="73" t="str">
        <f>IFERROR($B3/C3-1,"")</f>
        <v/>
      </c>
      <c r="E3" s="69"/>
      <c r="F3" s="73" t="str">
        <f>IFERROR($B3/E3-1,"")</f>
        <v/>
      </c>
      <c r="G3" s="67"/>
      <c r="H3" s="66"/>
      <c r="I3" s="66"/>
      <c r="K3" s="69"/>
      <c r="L3" s="69"/>
      <c r="M3" s="69"/>
      <c r="N3" s="69"/>
      <c r="O3" s="69"/>
      <c r="P3" s="69"/>
      <c r="Q3" s="69"/>
    </row>
    <row r="4" spans="1:17" s="5" customFormat="1" outlineLevel="1" x14ac:dyDescent="0.3">
      <c r="A4" s="27" t="s">
        <v>3</v>
      </c>
      <c r="B4" s="92">
        <v>267.90565540103643</v>
      </c>
      <c r="C4" s="92">
        <v>284.3196916511979</v>
      </c>
      <c r="D4" s="188">
        <f>IFERROR($B4/C4-1,"")</f>
        <v>-5.7730916050296455E-2</v>
      </c>
      <c r="E4" s="63">
        <v>276.12809689112288</v>
      </c>
      <c r="F4" s="75">
        <f>IFERROR($B4/E4-1,"")</f>
        <v>-2.9777634303286948E-2</v>
      </c>
      <c r="G4" s="20"/>
      <c r="H4" s="14">
        <v>1066.5821415381497</v>
      </c>
      <c r="I4" s="14">
        <v>502.26823529170196</v>
      </c>
      <c r="K4" s="63">
        <v>225.59071922581148</v>
      </c>
      <c r="L4" s="63">
        <v>276.67751606589047</v>
      </c>
      <c r="M4" s="63">
        <v>288.18580935532458</v>
      </c>
      <c r="N4" s="63">
        <v>276.12809689112288</v>
      </c>
      <c r="O4" s="63">
        <v>241.19420553768663</v>
      </c>
      <c r="P4" s="92">
        <v>284.3196916511979</v>
      </c>
      <c r="Q4" s="92">
        <v>267.90565540103643</v>
      </c>
    </row>
    <row r="5" spans="1:17" ht="3.75" customHeight="1" outlineLevel="1" x14ac:dyDescent="0.3">
      <c r="A5" s="62"/>
      <c r="B5" s="76"/>
      <c r="C5" s="76"/>
      <c r="D5" s="189"/>
      <c r="E5" s="13"/>
      <c r="F5" s="189"/>
      <c r="G5" s="20"/>
      <c r="H5" s="14"/>
      <c r="I5" s="14"/>
      <c r="K5" s="13"/>
      <c r="L5" s="13"/>
      <c r="M5" s="13"/>
      <c r="N5" s="13"/>
      <c r="O5" s="13"/>
      <c r="P5" s="76"/>
      <c r="Q5" s="76"/>
    </row>
    <row r="6" spans="1:17" s="5" customFormat="1" x14ac:dyDescent="0.3">
      <c r="A6" s="27" t="s">
        <v>162</v>
      </c>
      <c r="B6" s="92">
        <v>108.63912941114596</v>
      </c>
      <c r="C6" s="92">
        <v>122.35383059431459</v>
      </c>
      <c r="D6" s="75">
        <f>IFERROR($B6/C6-1,"")</f>
        <v>-0.11209049292982176</v>
      </c>
      <c r="E6" s="63">
        <v>134.49857287772357</v>
      </c>
      <c r="F6" s="75">
        <f>IFERROR($B6/E6-1,"")</f>
        <v>-0.19226556024566266</v>
      </c>
      <c r="G6" s="128"/>
      <c r="H6" s="63">
        <v>134.49857287772375</v>
      </c>
      <c r="I6" s="63">
        <v>123.29404176508258</v>
      </c>
      <c r="K6" s="63">
        <v>122.48992662074659</v>
      </c>
      <c r="L6" s="63">
        <v>136.99540792479002</v>
      </c>
      <c r="M6" s="63">
        <v>140.10111604605819</v>
      </c>
      <c r="N6" s="63">
        <v>134.49857287772357</v>
      </c>
      <c r="O6" s="63">
        <v>134.200007</v>
      </c>
      <c r="P6" s="92">
        <v>122.35383059431459</v>
      </c>
      <c r="Q6" s="92">
        <v>108.63912941114596</v>
      </c>
    </row>
    <row r="7" spans="1:17" ht="3.75" customHeight="1" x14ac:dyDescent="0.3">
      <c r="A7" s="62"/>
      <c r="B7" s="76"/>
      <c r="C7" s="76"/>
      <c r="D7" s="189"/>
      <c r="E7" s="13"/>
      <c r="F7" s="189"/>
      <c r="G7" s="20"/>
      <c r="H7" s="13"/>
      <c r="I7" s="13"/>
      <c r="K7" s="13"/>
      <c r="L7" s="13"/>
      <c r="M7" s="13"/>
      <c r="N7" s="13"/>
      <c r="O7" s="13"/>
      <c r="P7" s="76"/>
      <c r="Q7" s="76"/>
    </row>
    <row r="8" spans="1:17" x14ac:dyDescent="0.3">
      <c r="A8" s="48" t="s">
        <v>163</v>
      </c>
      <c r="B8" s="76">
        <v>11.670935314689791</v>
      </c>
      <c r="C8" s="76">
        <v>-7.1059704196386901</v>
      </c>
      <c r="D8" s="70">
        <f t="shared" ref="D8:D18" si="0">IFERROR($B8/C8-1,"")</f>
        <v>-2.642412594687273</v>
      </c>
      <c r="E8" s="13">
        <v>-21.852335599638689</v>
      </c>
      <c r="F8" s="70">
        <f t="shared" ref="F8:F16" si="1">IFERROR($B8/E8-1,"")</f>
        <v>-1.534081826698779</v>
      </c>
      <c r="G8" s="20"/>
      <c r="H8" s="13">
        <v>-21.852335599638693</v>
      </c>
      <c r="I8" s="13">
        <v>-20.693389377548336</v>
      </c>
      <c r="K8" s="13">
        <v>-21.626179497548335</v>
      </c>
      <c r="L8" s="13">
        <v>-29.508779967548328</v>
      </c>
      <c r="M8" s="13">
        <v>-30.920330847548328</v>
      </c>
      <c r="N8" s="13">
        <v>-21.852335599638689</v>
      </c>
      <c r="O8" s="13">
        <v>-16.747693109638686</v>
      </c>
      <c r="P8" s="76">
        <v>-7.1059704196386901</v>
      </c>
      <c r="Q8" s="76">
        <v>11.670935314689791</v>
      </c>
    </row>
    <row r="9" spans="1:17" s="5" customFormat="1" x14ac:dyDescent="0.3">
      <c r="A9" s="27" t="s">
        <v>164</v>
      </c>
      <c r="B9" s="92">
        <f>B6+B8</f>
        <v>120.31006472583574</v>
      </c>
      <c r="C9" s="92">
        <f t="shared" ref="C9" si="2">C6+C8</f>
        <v>115.24786017467589</v>
      </c>
      <c r="D9" s="75">
        <f t="shared" si="0"/>
        <v>4.3924499279095475E-2</v>
      </c>
      <c r="E9" s="92">
        <f t="shared" ref="E9" si="3">E6+E8</f>
        <v>112.64623727808488</v>
      </c>
      <c r="F9" s="75">
        <f t="shared" si="1"/>
        <v>6.8034473524681616E-2</v>
      </c>
      <c r="G9" s="20"/>
      <c r="H9" s="92">
        <f t="shared" ref="H9:I9" si="4">H6+H8</f>
        <v>112.64623727808505</v>
      </c>
      <c r="I9" s="92">
        <f t="shared" si="4"/>
        <v>102.60065238753424</v>
      </c>
      <c r="K9" s="92">
        <f t="shared" ref="K9:P9" si="5">K6+K8</f>
        <v>100.86374712319825</v>
      </c>
      <c r="L9" s="92">
        <f t="shared" si="5"/>
        <v>107.48662795724169</v>
      </c>
      <c r="M9" s="92">
        <f t="shared" si="5"/>
        <v>109.18078519850987</v>
      </c>
      <c r="N9" s="92">
        <f t="shared" si="5"/>
        <v>112.64623727808488</v>
      </c>
      <c r="O9" s="92">
        <f t="shared" si="5"/>
        <v>117.45231389036131</v>
      </c>
      <c r="P9" s="92">
        <f t="shared" si="5"/>
        <v>115.24786017467589</v>
      </c>
      <c r="Q9" s="92">
        <f>Q6+Q8</f>
        <v>120.31006472583574</v>
      </c>
    </row>
    <row r="10" spans="1:17" ht="3.75" customHeight="1" x14ac:dyDescent="0.3">
      <c r="A10" s="48"/>
      <c r="B10" s="76"/>
      <c r="C10" s="76"/>
      <c r="D10" s="70" t="str">
        <f t="shared" si="0"/>
        <v/>
      </c>
      <c r="E10" s="13"/>
      <c r="F10" s="70" t="str">
        <f t="shared" si="1"/>
        <v/>
      </c>
      <c r="G10" s="128"/>
      <c r="H10" s="13"/>
      <c r="I10" s="13"/>
      <c r="K10" s="13"/>
      <c r="L10" s="13"/>
      <c r="M10" s="13"/>
      <c r="N10" s="13"/>
      <c r="O10" s="13"/>
      <c r="P10" s="76"/>
      <c r="Q10" s="76"/>
    </row>
    <row r="11" spans="1:17" ht="11.25" customHeight="1" outlineLevel="1" x14ac:dyDescent="0.3">
      <c r="A11" s="48" t="s">
        <v>198</v>
      </c>
      <c r="B11" s="76">
        <v>647.9</v>
      </c>
      <c r="C11" s="76">
        <v>639.5</v>
      </c>
      <c r="D11" s="70">
        <f t="shared" si="0"/>
        <v>1.313526192337755E-2</v>
      </c>
      <c r="E11" s="13">
        <v>629.47019132999992</v>
      </c>
      <c r="F11" s="70">
        <f t="shared" si="1"/>
        <v>2.9278286603309889E-2</v>
      </c>
      <c r="G11" s="20"/>
      <c r="H11" s="13">
        <v>629.47019132999992</v>
      </c>
      <c r="I11" s="13">
        <v>129.95901038999989</v>
      </c>
      <c r="K11" s="13">
        <v>139.49799999999999</v>
      </c>
      <c r="L11" s="13">
        <v>165.905</v>
      </c>
      <c r="M11" s="13">
        <v>616.1600680575973</v>
      </c>
      <c r="N11" s="13">
        <v>629.47019132999992</v>
      </c>
      <c r="O11" s="13">
        <v>630.31299999999999</v>
      </c>
      <c r="P11" s="76">
        <v>639.5</v>
      </c>
      <c r="Q11" s="76">
        <v>647.9</v>
      </c>
    </row>
    <row r="12" spans="1:17" ht="11.25" customHeight="1" outlineLevel="1" x14ac:dyDescent="0.3">
      <c r="A12" s="48" t="s">
        <v>165</v>
      </c>
      <c r="B12" s="76">
        <v>913.55700000000002</v>
      </c>
      <c r="C12" s="76">
        <v>953.928</v>
      </c>
      <c r="D12" s="70">
        <f t="shared" si="0"/>
        <v>-4.2320804085842934E-2</v>
      </c>
      <c r="E12" s="13">
        <v>588.1400000000001</v>
      </c>
      <c r="F12" s="70">
        <f t="shared" si="1"/>
        <v>0.55329853436256649</v>
      </c>
      <c r="G12" s="20"/>
      <c r="H12" s="13">
        <v>588.1400000000001</v>
      </c>
      <c r="I12" s="13">
        <v>510.45879924000002</v>
      </c>
      <c r="K12" s="13">
        <v>565.03</v>
      </c>
      <c r="L12" s="13">
        <v>666.91099999999994</v>
      </c>
      <c r="M12" s="13">
        <v>660.64336047999984</v>
      </c>
      <c r="N12" s="13">
        <v>588.1400000000001</v>
      </c>
      <c r="O12" s="13">
        <v>523.55099999999993</v>
      </c>
      <c r="P12" s="76">
        <v>953.928</v>
      </c>
      <c r="Q12" s="76">
        <v>913.55700000000002</v>
      </c>
    </row>
    <row r="13" spans="1:17" ht="11.25" customHeight="1" outlineLevel="1" x14ac:dyDescent="0.3">
      <c r="A13" s="48" t="s">
        <v>166</v>
      </c>
      <c r="B13" s="76">
        <v>-464.54</v>
      </c>
      <c r="C13" s="76">
        <v>-529.51900000000001</v>
      </c>
      <c r="D13" s="70">
        <f t="shared" si="0"/>
        <v>-0.12271325485959894</v>
      </c>
      <c r="E13" s="13">
        <v>-336.98700000000002</v>
      </c>
      <c r="F13" s="70">
        <f t="shared" si="1"/>
        <v>0.37851015024318446</v>
      </c>
      <c r="G13" s="20"/>
      <c r="H13" s="13">
        <v>-336.98700000000002</v>
      </c>
      <c r="I13" s="13">
        <v>-89.831425489658756</v>
      </c>
      <c r="K13" s="13">
        <v>-45.35</v>
      </c>
      <c r="L13" s="13">
        <v>-36.649000000000001</v>
      </c>
      <c r="M13" s="13">
        <v>-436.86719843428472</v>
      </c>
      <c r="N13" s="13">
        <v>-336.98700000000002</v>
      </c>
      <c r="O13" s="13">
        <v>-106.545</v>
      </c>
      <c r="P13" s="76">
        <v>-529.51900000000001</v>
      </c>
      <c r="Q13" s="76">
        <v>-464.54</v>
      </c>
    </row>
    <row r="14" spans="1:17" s="5" customFormat="1" x14ac:dyDescent="0.3">
      <c r="A14" s="27" t="s">
        <v>167</v>
      </c>
      <c r="B14" s="92">
        <f>SUM(B11:B13)</f>
        <v>1096.9169999999999</v>
      </c>
      <c r="C14" s="92">
        <f t="shared" ref="C14" si="6">SUM(C11:C13)</f>
        <v>1063.9089999999999</v>
      </c>
      <c r="D14" s="75">
        <f t="shared" si="0"/>
        <v>3.1025209862873604E-2</v>
      </c>
      <c r="E14" s="92">
        <f t="shared" ref="E14" si="7">SUM(E11:E13)</f>
        <v>880.62319132999983</v>
      </c>
      <c r="F14" s="75">
        <f t="shared" si="1"/>
        <v>0.24561448165285404</v>
      </c>
      <c r="G14" s="128"/>
      <c r="H14" s="92">
        <f t="shared" ref="H14:I14" si="8">SUM(H11:H13)</f>
        <v>880.62319132999983</v>
      </c>
      <c r="I14" s="92">
        <f t="shared" si="8"/>
        <v>550.58638414034124</v>
      </c>
      <c r="K14" s="92">
        <f t="shared" ref="K14:P14" si="9">SUM(K11:K13)</f>
        <v>659.178</v>
      </c>
      <c r="L14" s="92">
        <f t="shared" si="9"/>
        <v>796.16699999999992</v>
      </c>
      <c r="M14" s="92">
        <f t="shared" si="9"/>
        <v>839.93623010331225</v>
      </c>
      <c r="N14" s="92">
        <f t="shared" si="9"/>
        <v>880.62319132999983</v>
      </c>
      <c r="O14" s="92">
        <f t="shared" si="9"/>
        <v>1047.319</v>
      </c>
      <c r="P14" s="92">
        <f t="shared" si="9"/>
        <v>1063.9089999999999</v>
      </c>
      <c r="Q14" s="92">
        <f>SUM(Q11:Q13)</f>
        <v>1096.9169999999999</v>
      </c>
    </row>
    <row r="15" spans="1:17" ht="3.75" customHeight="1" x14ac:dyDescent="0.3">
      <c r="A15" s="62"/>
      <c r="B15" s="76"/>
      <c r="C15" s="76"/>
      <c r="D15" s="70" t="str">
        <f t="shared" si="0"/>
        <v/>
      </c>
      <c r="E15" s="13"/>
      <c r="F15" s="70"/>
      <c r="G15" s="20"/>
      <c r="H15" s="13"/>
      <c r="I15" s="13"/>
      <c r="K15" s="13"/>
      <c r="L15" s="13"/>
      <c r="M15" s="13"/>
      <c r="N15" s="13"/>
      <c r="O15" s="13"/>
      <c r="P15" s="76"/>
      <c r="Q15" s="76"/>
    </row>
    <row r="16" spans="1:17" s="5" customFormat="1" x14ac:dyDescent="0.3">
      <c r="A16" s="27" t="s">
        <v>211</v>
      </c>
      <c r="B16" s="92">
        <v>988.77009566499987</v>
      </c>
      <c r="C16" s="92">
        <v>972.26609566499985</v>
      </c>
      <c r="D16" s="75">
        <f t="shared" si="0"/>
        <v>1.6974776836902628E-2</v>
      </c>
      <c r="E16" s="63">
        <v>715.60478773517048</v>
      </c>
      <c r="F16" s="75">
        <f t="shared" si="1"/>
        <v>0.38172649570215267</v>
      </c>
      <c r="G16" s="20"/>
      <c r="H16" s="63">
        <v>715.60478773517048</v>
      </c>
      <c r="I16" s="63">
        <v>476.24559975866731</v>
      </c>
      <c r="K16" s="63">
        <v>394.56849999999997</v>
      </c>
      <c r="L16" s="63">
        <v>656.24649999999997</v>
      </c>
      <c r="M16" s="63">
        <v>697.50511505165616</v>
      </c>
      <c r="N16" s="63">
        <v>715.60478773517048</v>
      </c>
      <c r="O16" s="63">
        <v>963.97109566499989</v>
      </c>
      <c r="P16" s="92">
        <v>972.26609566499985</v>
      </c>
      <c r="Q16" s="92">
        <v>988.77009566499987</v>
      </c>
    </row>
    <row r="17" spans="1:17" ht="3.75" customHeight="1" x14ac:dyDescent="0.3">
      <c r="A17" s="62"/>
      <c r="B17" s="76"/>
      <c r="C17" s="76"/>
      <c r="D17" s="70" t="str">
        <f t="shared" si="0"/>
        <v/>
      </c>
      <c r="E17" s="13"/>
      <c r="F17" s="70"/>
      <c r="G17" s="20"/>
      <c r="H17" s="13"/>
      <c r="I17" s="13"/>
      <c r="K17" s="13"/>
      <c r="L17" s="13"/>
      <c r="M17" s="13"/>
      <c r="N17" s="13"/>
      <c r="O17" s="13"/>
      <c r="P17" s="76"/>
      <c r="Q17" s="76"/>
    </row>
    <row r="18" spans="1:17" s="5" customFormat="1" x14ac:dyDescent="0.3">
      <c r="A18" s="27" t="s">
        <v>168</v>
      </c>
      <c r="B18" s="93">
        <f>B9/B16</f>
        <v>0.12167647995555621</v>
      </c>
      <c r="C18" s="93">
        <f t="shared" ref="C18" si="10">C9/C16</f>
        <v>0.11853530704045576</v>
      </c>
      <c r="D18" s="208">
        <f>IFERROR(ROUND(($B18-C18)*100,1),"")</f>
        <v>0.3</v>
      </c>
      <c r="E18" s="93">
        <f t="shared" ref="E18" si="11">E9/E16</f>
        <v>0.15741403524506989</v>
      </c>
      <c r="F18" s="208">
        <f>IFERROR(ROUND(($B18-E18)*100,1),"")</f>
        <v>-3.6</v>
      </c>
      <c r="G18" s="20"/>
      <c r="H18" s="93">
        <f t="shared" ref="H18:I18" si="12">H9/H16</f>
        <v>0.15741403524507014</v>
      </c>
      <c r="I18" s="93">
        <f t="shared" si="12"/>
        <v>0.2154364312017289</v>
      </c>
      <c r="K18" s="93">
        <f t="shared" ref="K18:P18" si="13">K9/K16</f>
        <v>0.25563051060385777</v>
      </c>
      <c r="L18" s="93">
        <f t="shared" si="13"/>
        <v>0.16379002091019412</v>
      </c>
      <c r="M18" s="93">
        <f t="shared" si="13"/>
        <v>0.15653044378093786</v>
      </c>
      <c r="N18" s="93">
        <f t="shared" si="13"/>
        <v>0.15741403524506989</v>
      </c>
      <c r="O18" s="93">
        <f t="shared" si="13"/>
        <v>0.12184215317092707</v>
      </c>
      <c r="P18" s="93">
        <f t="shared" si="13"/>
        <v>0.11853530704045576</v>
      </c>
      <c r="Q18" s="93">
        <f>Q9/Q16</f>
        <v>0.12167647995555621</v>
      </c>
    </row>
    <row r="19" spans="1:17" x14ac:dyDescent="0.3">
      <c r="A19" s="26"/>
      <c r="B19" s="91"/>
      <c r="C19" s="91"/>
      <c r="D19" s="91"/>
      <c r="E19" s="91"/>
      <c r="F19" s="91"/>
    </row>
    <row r="20" spans="1:17" x14ac:dyDescent="0.3">
      <c r="B20" s="91"/>
      <c r="C20" s="94"/>
      <c r="D20" s="91"/>
      <c r="E20" s="91"/>
      <c r="F20" s="91"/>
    </row>
    <row r="21" spans="1:17" x14ac:dyDescent="0.3">
      <c r="B21" s="91"/>
      <c r="C21" s="207"/>
      <c r="D21" s="91"/>
      <c r="E21" s="91"/>
      <c r="F21" s="91"/>
    </row>
    <row r="22" spans="1:17" x14ac:dyDescent="0.3">
      <c r="B22" s="91"/>
      <c r="C22" s="91"/>
    </row>
    <row r="23" spans="1:17" x14ac:dyDescent="0.3">
      <c r="B23" s="91"/>
      <c r="C23" s="91"/>
    </row>
    <row r="24" spans="1:17" x14ac:dyDescent="0.3">
      <c r="B24" s="91"/>
      <c r="C24" s="9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Capa</vt:lpstr>
      <vt:lpstr>DRE Consolidado</vt:lpstr>
      <vt:lpstr>DRE Telecom</vt:lpstr>
      <vt:lpstr>DRE Enterprise</vt:lpstr>
      <vt:lpstr>DRE Solar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Fanny da Silva Amorim</cp:lastModifiedBy>
  <cp:lastPrinted>2021-05-14T15:02:30Z</cp:lastPrinted>
  <dcterms:created xsi:type="dcterms:W3CDTF">2021-04-12T17:41:18Z</dcterms:created>
  <dcterms:modified xsi:type="dcterms:W3CDTF">2022-11-11T19:14:00Z</dcterms:modified>
</cp:coreProperties>
</file>